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mc:AlternateContent xmlns:mc="http://schemas.openxmlformats.org/markup-compatibility/2006">
    <mc:Choice Requires="x15">
      <x15ac:absPath xmlns:x15ac="http://schemas.microsoft.com/office/spreadsheetml/2010/11/ac" url="/Volumes/JSTOJIĆ2025/OPĆINA PROLOŽAC /2026/IZVRŠENJE PRORAČUNA 2025. GODINE/"/>
    </mc:Choice>
  </mc:AlternateContent>
  <xr:revisionPtr revIDLastSave="0" documentId="13_ncr:1_{19C29046-F27C-6B4F-BE33-650DCAFB9671}" xr6:coauthVersionLast="47" xr6:coauthVersionMax="47" xr10:uidLastSave="{00000000-0000-0000-0000-000000000000}"/>
  <bookViews>
    <workbookView xWindow="0" yWindow="760" windowWidth="34200" windowHeight="21380" tabRatio="763" activeTab="6" xr2:uid="{00000000-000D-0000-FFFF-FFFF00000000}"/>
  </bookViews>
  <sheets>
    <sheet name="SAŽETAK" sheetId="1" r:id="rId1"/>
    <sheet name="Prihodi i rashodi po izvorima" sheetId="8" r:id="rId2"/>
    <sheet name=" Račun prihoda i rashoda" sheetId="3" r:id="rId3"/>
    <sheet name="Račun financiranja" sheetId="6" r:id="rId4"/>
    <sheet name="Račun financiranja po izvorima" sheetId="9" r:id="rId5"/>
    <sheet name="Rashodi prema funkcijskoj kl" sheetId="5" r:id="rId6"/>
    <sheet name="POSEBNI DIO" sheetId="7" r:id="rId7"/>
  </sheets>
  <definedNames>
    <definedName name="_xlnm.Print_Area" localSheetId="6">'POSEBNI DIO'!$A$1:$J$447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7" l="1"/>
  <c r="D14" i="8"/>
  <c r="D16" i="8"/>
  <c r="D12" i="8"/>
  <c r="H24" i="3"/>
  <c r="I11" i="3"/>
  <c r="I13" i="3"/>
  <c r="I14" i="3"/>
  <c r="D26" i="8" l="1"/>
  <c r="D13" i="8"/>
  <c r="D11" i="8"/>
  <c r="H33" i="3"/>
  <c r="H31" i="3" s="1"/>
  <c r="H29" i="3"/>
  <c r="H28" i="3"/>
  <c r="H26" i="3"/>
  <c r="H25" i="3"/>
  <c r="H16" i="3"/>
  <c r="J11" i="1" s="1"/>
  <c r="H10" i="3"/>
  <c r="H11" i="6"/>
  <c r="H10" i="6" s="1"/>
  <c r="D14" i="9"/>
  <c r="D15" i="9" s="1"/>
  <c r="D13" i="9"/>
  <c r="D9" i="9"/>
  <c r="D8" i="9" s="1"/>
  <c r="F40" i="5"/>
  <c r="F39" i="5"/>
  <c r="F38" i="5"/>
  <c r="F36" i="5"/>
  <c r="F35" i="5"/>
  <c r="F32" i="5"/>
  <c r="F31" i="5"/>
  <c r="F30" i="5"/>
  <c r="F29" i="5"/>
  <c r="F27" i="5"/>
  <c r="F26" i="5"/>
  <c r="F25" i="5"/>
  <c r="F23" i="5"/>
  <c r="F22" i="5"/>
  <c r="F20" i="5"/>
  <c r="F19" i="5"/>
  <c r="F18" i="5"/>
  <c r="F17" i="5"/>
  <c r="F15" i="5"/>
  <c r="F14" i="5"/>
  <c r="J27" i="7"/>
  <c r="J32" i="7"/>
  <c r="J36" i="7"/>
  <c r="J40" i="7"/>
  <c r="J44" i="7"/>
  <c r="J48" i="7"/>
  <c r="J52" i="7"/>
  <c r="J57" i="7"/>
  <c r="J58" i="7"/>
  <c r="J61" i="7"/>
  <c r="J65" i="7"/>
  <c r="J66" i="7"/>
  <c r="J67" i="7"/>
  <c r="J68" i="7"/>
  <c r="J72" i="7"/>
  <c r="J76" i="7"/>
  <c r="J80" i="7"/>
  <c r="J84" i="7"/>
  <c r="J88" i="7"/>
  <c r="J92" i="7"/>
  <c r="J96" i="7"/>
  <c r="J97" i="7"/>
  <c r="J100" i="7"/>
  <c r="J104" i="7"/>
  <c r="J108" i="7"/>
  <c r="J109" i="7"/>
  <c r="J115" i="7"/>
  <c r="J119" i="7"/>
  <c r="J125" i="7"/>
  <c r="J126" i="7"/>
  <c r="J127" i="7"/>
  <c r="J131" i="7"/>
  <c r="J132" i="7"/>
  <c r="J134" i="7"/>
  <c r="J138" i="7"/>
  <c r="J139" i="7"/>
  <c r="J145" i="7"/>
  <c r="J146" i="7"/>
  <c r="J152" i="7"/>
  <c r="J153" i="7"/>
  <c r="J159" i="7"/>
  <c r="J160" i="7"/>
  <c r="J166" i="7"/>
  <c r="J167" i="7"/>
  <c r="J173" i="7"/>
  <c r="J174" i="7"/>
  <c r="J175" i="7"/>
  <c r="J176" i="7"/>
  <c r="J180" i="7"/>
  <c r="J189" i="7"/>
  <c r="J193" i="7"/>
  <c r="J197" i="7"/>
  <c r="J198" i="7"/>
  <c r="J201" i="7"/>
  <c r="J202" i="7"/>
  <c r="J208" i="7"/>
  <c r="J216" i="7"/>
  <c r="J217" i="7"/>
  <c r="J218" i="7"/>
  <c r="J219" i="7"/>
  <c r="J224" i="7"/>
  <c r="J225" i="7"/>
  <c r="J226" i="7"/>
  <c r="J227" i="7"/>
  <c r="J231" i="7"/>
  <c r="J232" i="7"/>
  <c r="J238" i="7"/>
  <c r="J239" i="7"/>
  <c r="J245" i="7"/>
  <c r="J246" i="7"/>
  <c r="J252" i="7"/>
  <c r="J253" i="7"/>
  <c r="J254" i="7"/>
  <c r="J255" i="7"/>
  <c r="J259" i="7"/>
  <c r="J260" i="7"/>
  <c r="J266" i="7"/>
  <c r="J267" i="7"/>
  <c r="J269" i="7"/>
  <c r="J273" i="7"/>
  <c r="J274" i="7"/>
  <c r="J280" i="7"/>
  <c r="J281" i="7"/>
  <c r="J287" i="7"/>
  <c r="J288" i="7"/>
  <c r="J294" i="7"/>
  <c r="J295" i="7"/>
  <c r="J301" i="7"/>
  <c r="J308" i="7"/>
  <c r="J309" i="7"/>
  <c r="J315" i="7"/>
  <c r="J316" i="7"/>
  <c r="J317" i="7"/>
  <c r="J318" i="7"/>
  <c r="J322" i="7"/>
  <c r="J323" i="7"/>
  <c r="J324" i="7"/>
  <c r="J325" i="7"/>
  <c r="J329" i="7"/>
  <c r="J336" i="7"/>
  <c r="J343" i="7"/>
  <c r="J350" i="7"/>
  <c r="J351" i="7"/>
  <c r="J358" i="7"/>
  <c r="J359" i="7"/>
  <c r="J365" i="7"/>
  <c r="J366" i="7"/>
  <c r="J377" i="7"/>
  <c r="J382" i="7"/>
  <c r="J389" i="7"/>
  <c r="J390" i="7"/>
  <c r="J391" i="7"/>
  <c r="J397" i="7"/>
  <c r="J398" i="7"/>
  <c r="J399" i="7"/>
  <c r="J400" i="7"/>
  <c r="J404" i="7"/>
  <c r="J405" i="7"/>
  <c r="J408" i="7"/>
  <c r="J412" i="7"/>
  <c r="J417" i="7"/>
  <c r="J421" i="7"/>
  <c r="J422" i="7"/>
  <c r="J425" i="7"/>
  <c r="J426" i="7"/>
  <c r="J432" i="7"/>
  <c r="J437" i="7"/>
  <c r="J23" i="7"/>
  <c r="J17" i="7"/>
  <c r="J14" i="7"/>
  <c r="J10" i="7"/>
  <c r="J9" i="7"/>
  <c r="I437" i="7"/>
  <c r="I438" i="7" s="1"/>
  <c r="I439" i="7" s="1"/>
  <c r="I391" i="7"/>
  <c r="I392" i="7" s="1"/>
  <c r="J392" i="7" s="1"/>
  <c r="I386" i="7"/>
  <c r="J386" i="7" s="1"/>
  <c r="I382" i="7"/>
  <c r="I374" i="7"/>
  <c r="I375" i="7" s="1"/>
  <c r="I376" i="7" s="1"/>
  <c r="J376" i="7" s="1"/>
  <c r="I364" i="7"/>
  <c r="J364" i="7" s="1"/>
  <c r="I363" i="7"/>
  <c r="J363" i="7" s="1"/>
  <c r="I360" i="7"/>
  <c r="J360" i="7" s="1"/>
  <c r="I359" i="7"/>
  <c r="I344" i="7"/>
  <c r="I347" i="7" s="1"/>
  <c r="I337" i="7"/>
  <c r="I332" i="7"/>
  <c r="J332" i="7" s="1"/>
  <c r="I331" i="7"/>
  <c r="J331" i="7" s="1"/>
  <c r="I330" i="7"/>
  <c r="I317" i="7"/>
  <c r="I318" i="7" s="1"/>
  <c r="I295" i="7"/>
  <c r="I289" i="7"/>
  <c r="J289" i="7" s="1"/>
  <c r="I283" i="7"/>
  <c r="J283" i="7" s="1"/>
  <c r="I282" i="7"/>
  <c r="J282" i="7" s="1"/>
  <c r="I269" i="7"/>
  <c r="I268" i="7"/>
  <c r="J268" i="7" s="1"/>
  <c r="I261" i="7"/>
  <c r="I213" i="7"/>
  <c r="J213" i="7" s="1"/>
  <c r="I185" i="7"/>
  <c r="I135" i="7"/>
  <c r="I134" i="7"/>
  <c r="I131" i="7"/>
  <c r="I132" i="7" s="1"/>
  <c r="I130" i="7"/>
  <c r="J130" i="7" s="1"/>
  <c r="I125" i="7"/>
  <c r="I126" i="7" s="1"/>
  <c r="I127" i="7" s="1"/>
  <c r="I101" i="7"/>
  <c r="I89" i="7"/>
  <c r="I45" i="7"/>
  <c r="I37" i="7"/>
  <c r="I15" i="7"/>
  <c r="I16" i="7" s="1"/>
  <c r="J16" i="7" s="1"/>
  <c r="I13" i="7"/>
  <c r="F12" i="5" s="1"/>
  <c r="I433" i="7"/>
  <c r="I434" i="7" s="1"/>
  <c r="I435" i="7" s="1"/>
  <c r="I429" i="7"/>
  <c r="I430" i="7" s="1"/>
  <c r="I431" i="7" s="1"/>
  <c r="I427" i="7"/>
  <c r="I422" i="7"/>
  <c r="I423" i="7" s="1"/>
  <c r="I424" i="7" s="1"/>
  <c r="I419" i="7"/>
  <c r="I418" i="7"/>
  <c r="J418" i="7" s="1"/>
  <c r="I416" i="7"/>
  <c r="I413" i="7"/>
  <c r="I414" i="7" s="1"/>
  <c r="I415" i="7" s="1"/>
  <c r="I409" i="7"/>
  <c r="I410" i="7" s="1"/>
  <c r="I411" i="7" s="1"/>
  <c r="I405" i="7"/>
  <c r="I406" i="7" s="1"/>
  <c r="I407" i="7" s="1"/>
  <c r="I401" i="7"/>
  <c r="I396" i="7"/>
  <c r="I393" i="7"/>
  <c r="I387" i="7"/>
  <c r="I388" i="7" s="1"/>
  <c r="I383" i="7"/>
  <c r="I384" i="7" s="1"/>
  <c r="I378" i="7"/>
  <c r="I379" i="7" s="1"/>
  <c r="I380" i="7" s="1"/>
  <c r="I369" i="7"/>
  <c r="I370" i="7" s="1"/>
  <c r="I371" i="7" s="1"/>
  <c r="I367" i="7"/>
  <c r="I368" i="7" s="1"/>
  <c r="I362" i="7"/>
  <c r="I357" i="7"/>
  <c r="I354" i="7"/>
  <c r="I352" i="7"/>
  <c r="I353" i="7" s="1"/>
  <c r="I326" i="7"/>
  <c r="I327" i="7" s="1"/>
  <c r="I328" i="7" s="1"/>
  <c r="I319" i="7"/>
  <c r="I320" i="7" s="1"/>
  <c r="I312" i="7"/>
  <c r="I310" i="7"/>
  <c r="I311" i="7" s="1"/>
  <c r="I305" i="7"/>
  <c r="I306" i="7" s="1"/>
  <c r="I307" i="7" s="1"/>
  <c r="I303" i="7"/>
  <c r="I304" i="7" s="1"/>
  <c r="I291" i="7"/>
  <c r="I284" i="7"/>
  <c r="I277" i="7"/>
  <c r="I275" i="7"/>
  <c r="I270" i="7"/>
  <c r="I271" i="7" s="1"/>
  <c r="I272" i="7" s="1"/>
  <c r="I263" i="7"/>
  <c r="I264" i="7" s="1"/>
  <c r="I265" i="7" s="1"/>
  <c r="I256" i="7"/>
  <c r="I257" i="7" s="1"/>
  <c r="I258" i="7" s="1"/>
  <c r="I254" i="7"/>
  <c r="I255" i="7" s="1"/>
  <c r="I249" i="7"/>
  <c r="I250" i="7" s="1"/>
  <c r="I251" i="7" s="1"/>
  <c r="I247" i="7"/>
  <c r="J247" i="7" s="1"/>
  <c r="I242" i="7"/>
  <c r="I243" i="7" s="1"/>
  <c r="I244" i="7" s="1"/>
  <c r="I240" i="7"/>
  <c r="I241" i="7" s="1"/>
  <c r="J241" i="7" s="1"/>
  <c r="I235" i="7"/>
  <c r="I236" i="7" s="1"/>
  <c r="I237" i="7" s="1"/>
  <c r="I233" i="7"/>
  <c r="I234" i="7" s="1"/>
  <c r="J234" i="7" s="1"/>
  <c r="I228" i="7"/>
  <c r="I229" i="7" s="1"/>
  <c r="I230" i="7" s="1"/>
  <c r="I220" i="7"/>
  <c r="I221" i="7" s="1"/>
  <c r="I222" i="7" s="1"/>
  <c r="I214" i="7"/>
  <c r="I215" i="7" s="1"/>
  <c r="I209" i="7"/>
  <c r="I205" i="7"/>
  <c r="I206" i="7" s="1"/>
  <c r="I207" i="7" s="1"/>
  <c r="I203" i="7"/>
  <c r="I198" i="7"/>
  <c r="I199" i="7" s="1"/>
  <c r="I200" i="7" s="1"/>
  <c r="I194" i="7"/>
  <c r="I195" i="7" s="1"/>
  <c r="I196" i="7" s="1"/>
  <c r="I192" i="7"/>
  <c r="I190" i="7"/>
  <c r="I191" i="7" s="1"/>
  <c r="I188" i="7"/>
  <c r="I181" i="7"/>
  <c r="I182" i="7" s="1"/>
  <c r="I177" i="7"/>
  <c r="I171" i="7"/>
  <c r="I170" i="7"/>
  <c r="I168" i="7"/>
  <c r="I169" i="7" s="1"/>
  <c r="I163" i="7"/>
  <c r="I164" i="7" s="1"/>
  <c r="I165" i="7" s="1"/>
  <c r="I161" i="7"/>
  <c r="I162" i="7" s="1"/>
  <c r="I156" i="7"/>
  <c r="I154" i="7"/>
  <c r="I149" i="7"/>
  <c r="I150" i="7" s="1"/>
  <c r="I147" i="7"/>
  <c r="I142" i="7"/>
  <c r="I143" i="7" s="1"/>
  <c r="I144" i="7" s="1"/>
  <c r="I140" i="7"/>
  <c r="I141" i="7" s="1"/>
  <c r="I128" i="7"/>
  <c r="I123" i="7"/>
  <c r="I120" i="7"/>
  <c r="I116" i="7"/>
  <c r="I112" i="7"/>
  <c r="I110" i="7"/>
  <c r="I111" i="7" s="1"/>
  <c r="I105" i="7"/>
  <c r="I106" i="7" s="1"/>
  <c r="I107" i="7" s="1"/>
  <c r="I97" i="7"/>
  <c r="I98" i="7" s="1"/>
  <c r="I99" i="7" s="1"/>
  <c r="I93" i="7"/>
  <c r="I94" i="7" s="1"/>
  <c r="I95" i="7" s="1"/>
  <c r="I85" i="7"/>
  <c r="I81" i="7"/>
  <c r="I77" i="7"/>
  <c r="I73" i="7"/>
  <c r="I69" i="7"/>
  <c r="I70" i="7" s="1"/>
  <c r="I71" i="7" s="1"/>
  <c r="I62" i="7"/>
  <c r="I63" i="7" s="1"/>
  <c r="I64" i="7" s="1"/>
  <c r="I58" i="7"/>
  <c r="I59" i="7" s="1"/>
  <c r="I60" i="7" s="1"/>
  <c r="I56" i="7"/>
  <c r="I53" i="7"/>
  <c r="I49" i="7"/>
  <c r="I41" i="7"/>
  <c r="I33" i="7"/>
  <c r="I31" i="7"/>
  <c r="I29" i="7"/>
  <c r="I30" i="7" s="1"/>
  <c r="I24" i="7"/>
  <c r="I25" i="7" s="1"/>
  <c r="I26" i="7" s="1"/>
  <c r="I22" i="7"/>
  <c r="I18" i="7"/>
  <c r="I19" i="7" s="1"/>
  <c r="I20" i="7" s="1"/>
  <c r="I10" i="7"/>
  <c r="I8" i="7"/>
  <c r="H427" i="7"/>
  <c r="H428" i="7" s="1"/>
  <c r="H112" i="7"/>
  <c r="H338" i="7"/>
  <c r="H339" i="7" s="1"/>
  <c r="H289" i="7"/>
  <c r="H290" i="7" s="1"/>
  <c r="H254" i="7"/>
  <c r="H255" i="7" s="1"/>
  <c r="H247" i="7"/>
  <c r="H248" i="7" s="1"/>
  <c r="H240" i="7"/>
  <c r="H241" i="7" s="1"/>
  <c r="H203" i="7"/>
  <c r="H204" i="7" s="1"/>
  <c r="H18" i="7"/>
  <c r="H433" i="7"/>
  <c r="H434" i="7" s="1"/>
  <c r="H422" i="7"/>
  <c r="H418" i="7"/>
  <c r="H413" i="7"/>
  <c r="H409" i="7"/>
  <c r="H405" i="7"/>
  <c r="H378" i="7"/>
  <c r="H367" i="7"/>
  <c r="H296" i="7"/>
  <c r="H233" i="7"/>
  <c r="H234" i="7" s="1"/>
  <c r="H209" i="7"/>
  <c r="H198" i="7"/>
  <c r="H194" i="7"/>
  <c r="H181" i="7"/>
  <c r="H120" i="7"/>
  <c r="H105" i="7"/>
  <c r="J105" i="7" s="1"/>
  <c r="H101" i="7"/>
  <c r="H97" i="7"/>
  <c r="H93" i="7"/>
  <c r="H89" i="7"/>
  <c r="H85" i="7"/>
  <c r="H81" i="7"/>
  <c r="H77" i="7"/>
  <c r="H73" i="7"/>
  <c r="H62" i="7"/>
  <c r="H58" i="7"/>
  <c r="H53" i="7"/>
  <c r="H49" i="7"/>
  <c r="H45" i="7"/>
  <c r="H41" i="7"/>
  <c r="H37" i="7"/>
  <c r="H33" i="7"/>
  <c r="H28" i="7"/>
  <c r="J28" i="7" s="1"/>
  <c r="H24" i="7"/>
  <c r="J24" i="7" s="1"/>
  <c r="H10" i="7"/>
  <c r="H11" i="7" s="1"/>
  <c r="H12" i="7" s="1"/>
  <c r="B24" i="8"/>
  <c r="H352" i="7"/>
  <c r="G352" i="7"/>
  <c r="G353" i="7" s="1"/>
  <c r="G315" i="7"/>
  <c r="H287" i="7"/>
  <c r="G238" i="7"/>
  <c r="G231" i="7"/>
  <c r="G224" i="7"/>
  <c r="H223" i="7"/>
  <c r="H354" i="7"/>
  <c r="G354" i="7"/>
  <c r="G355" i="7" s="1"/>
  <c r="G356" i="7" s="1"/>
  <c r="H190" i="7"/>
  <c r="J190" i="7" s="1"/>
  <c r="G190" i="7"/>
  <c r="G191" i="7" s="1"/>
  <c r="G188" i="7"/>
  <c r="H188" i="7"/>
  <c r="C26" i="8"/>
  <c r="B26" i="8"/>
  <c r="B14" i="8"/>
  <c r="J413" i="7" l="1"/>
  <c r="J374" i="7"/>
  <c r="I34" i="7"/>
  <c r="J33" i="7"/>
  <c r="I148" i="7"/>
  <c r="I204" i="7"/>
  <c r="J204" i="7" s="1"/>
  <c r="J203" i="7"/>
  <c r="I78" i="7"/>
  <c r="J77" i="7"/>
  <c r="I11" i="7"/>
  <c r="D24" i="8"/>
  <c r="D23" i="8" s="1"/>
  <c r="I183" i="7"/>
  <c r="I210" i="7"/>
  <c r="J209" i="7"/>
  <c r="J368" i="7"/>
  <c r="J330" i="7"/>
  <c r="I333" i="7"/>
  <c r="I276" i="7"/>
  <c r="J181" i="7"/>
  <c r="I178" i="7"/>
  <c r="I338" i="7"/>
  <c r="J337" i="7"/>
  <c r="I340" i="7"/>
  <c r="J375" i="7"/>
  <c r="J326" i="7"/>
  <c r="J14" i="1"/>
  <c r="I313" i="7"/>
  <c r="I113" i="7"/>
  <c r="J112" i="7"/>
  <c r="J320" i="7"/>
  <c r="I321" i="7"/>
  <c r="J321" i="7" s="1"/>
  <c r="I42" i="7"/>
  <c r="J41" i="7"/>
  <c r="I121" i="7"/>
  <c r="J120" i="7"/>
  <c r="I136" i="7"/>
  <c r="J136" i="7" s="1"/>
  <c r="J135" i="7"/>
  <c r="I86" i="7"/>
  <c r="J85" i="7"/>
  <c r="I157" i="7"/>
  <c r="J156" i="7"/>
  <c r="I137" i="7"/>
  <c r="J188" i="7"/>
  <c r="F34" i="5"/>
  <c r="F33" i="5" s="1"/>
  <c r="H30" i="3"/>
  <c r="H23" i="3" s="1"/>
  <c r="I292" i="7"/>
  <c r="I355" i="7"/>
  <c r="J354" i="7"/>
  <c r="I420" i="7"/>
  <c r="I46" i="7"/>
  <c r="J45" i="7"/>
  <c r="I186" i="7"/>
  <c r="J185" i="7"/>
  <c r="I290" i="7"/>
  <c r="J290" i="7" s="1"/>
  <c r="G39" i="5"/>
  <c r="F11" i="5"/>
  <c r="I151" i="7"/>
  <c r="I278" i="7"/>
  <c r="I82" i="7"/>
  <c r="J81" i="7"/>
  <c r="I38" i="7"/>
  <c r="J37" i="7"/>
  <c r="E15" i="9"/>
  <c r="J21" i="1"/>
  <c r="J22" i="1" s="1"/>
  <c r="I54" i="7"/>
  <c r="J53" i="7"/>
  <c r="I90" i="7"/>
  <c r="J89" i="7"/>
  <c r="I298" i="7"/>
  <c r="D28" i="8" s="1"/>
  <c r="I296" i="7"/>
  <c r="I74" i="7"/>
  <c r="J73" i="7"/>
  <c r="I172" i="7"/>
  <c r="I7" i="7"/>
  <c r="I117" i="7"/>
  <c r="J116" i="7"/>
  <c r="I50" i="7"/>
  <c r="J49" i="7"/>
  <c r="I155" i="7"/>
  <c r="I285" i="7"/>
  <c r="I348" i="7"/>
  <c r="I402" i="7"/>
  <c r="I428" i="7"/>
  <c r="J428" i="7" s="1"/>
  <c r="J427" i="7"/>
  <c r="I102" i="7"/>
  <c r="J101" i="7"/>
  <c r="J261" i="7"/>
  <c r="I262" i="7"/>
  <c r="J262" i="7" s="1"/>
  <c r="I361" i="7"/>
  <c r="J361" i="7" s="1"/>
  <c r="I394" i="7"/>
  <c r="J18" i="7"/>
  <c r="J367" i="7"/>
  <c r="J15" i="7"/>
  <c r="J352" i="7"/>
  <c r="J344" i="7"/>
  <c r="J233" i="7"/>
  <c r="J93" i="7"/>
  <c r="J29" i="7"/>
  <c r="I345" i="7"/>
  <c r="J434" i="7"/>
  <c r="J410" i="7"/>
  <c r="J378" i="7"/>
  <c r="J194" i="7"/>
  <c r="J433" i="7"/>
  <c r="J409" i="7"/>
  <c r="J62" i="7"/>
  <c r="D25" i="8"/>
  <c r="E25" i="8" s="1"/>
  <c r="E26" i="8"/>
  <c r="J110" i="7"/>
  <c r="J240" i="7"/>
  <c r="I248" i="7"/>
  <c r="J248" i="7" s="1"/>
  <c r="J10" i="1"/>
  <c r="D15" i="8"/>
  <c r="F37" i="5"/>
  <c r="F28" i="5"/>
  <c r="F24" i="5"/>
  <c r="F21" i="5"/>
  <c r="F16" i="5"/>
  <c r="F13" i="5"/>
  <c r="H78" i="7"/>
  <c r="H79" i="7" s="1"/>
  <c r="H25" i="7"/>
  <c r="G33" i="3"/>
  <c r="I33" i="3" s="1"/>
  <c r="I223" i="7"/>
  <c r="J223" i="7" s="1"/>
  <c r="H102" i="7"/>
  <c r="I372" i="7"/>
  <c r="H50" i="7"/>
  <c r="H74" i="7"/>
  <c r="H75" i="7" s="1"/>
  <c r="I6" i="7"/>
  <c r="H59" i="7"/>
  <c r="J59" i="7" s="1"/>
  <c r="H98" i="7"/>
  <c r="J98" i="7" s="1"/>
  <c r="H29" i="7"/>
  <c r="H30" i="7" s="1"/>
  <c r="J30" i="7" s="1"/>
  <c r="H54" i="7"/>
  <c r="H55" i="7" s="1"/>
  <c r="H121" i="7"/>
  <c r="H46" i="7"/>
  <c r="H38" i="7"/>
  <c r="H63" i="7"/>
  <c r="J63" i="7" s="1"/>
  <c r="H90" i="7"/>
  <c r="H110" i="7"/>
  <c r="H368" i="7"/>
  <c r="C24" i="8"/>
  <c r="H51" i="7"/>
  <c r="H82" i="7"/>
  <c r="H106" i="7"/>
  <c r="J106" i="7" s="1"/>
  <c r="H379" i="7"/>
  <c r="J379" i="7" s="1"/>
  <c r="H435" i="7"/>
  <c r="J435" i="7" s="1"/>
  <c r="H191" i="7"/>
  <c r="J191" i="7" s="1"/>
  <c r="G223" i="7"/>
  <c r="C25" i="8"/>
  <c r="H355" i="7"/>
  <c r="F33" i="3"/>
  <c r="H353" i="7"/>
  <c r="J353" i="7" s="1"/>
  <c r="H34" i="7"/>
  <c r="H42" i="7"/>
  <c r="H86" i="7"/>
  <c r="H297" i="7"/>
  <c r="H406" i="7"/>
  <c r="J406" i="7" s="1"/>
  <c r="H414" i="7"/>
  <c r="J414" i="7" s="1"/>
  <c r="H423" i="7"/>
  <c r="J423" i="7" s="1"/>
  <c r="H19" i="7"/>
  <c r="J19" i="7" s="1"/>
  <c r="H419" i="7"/>
  <c r="J419" i="7" s="1"/>
  <c r="G28" i="3"/>
  <c r="I28" i="3" s="1"/>
  <c r="D39" i="5"/>
  <c r="H410" i="7"/>
  <c r="G410" i="7"/>
  <c r="G411" i="7" s="1"/>
  <c r="G408" i="7"/>
  <c r="G412" i="7"/>
  <c r="H214" i="7"/>
  <c r="J214" i="7" s="1"/>
  <c r="G208" i="7"/>
  <c r="H94" i="7"/>
  <c r="J94" i="7" s="1"/>
  <c r="G94" i="7"/>
  <c r="G95" i="7" s="1"/>
  <c r="I21" i="1"/>
  <c r="H21" i="1"/>
  <c r="H22" i="1" s="1"/>
  <c r="F28" i="3"/>
  <c r="H438" i="7"/>
  <c r="J438" i="7" s="1"/>
  <c r="G438" i="7"/>
  <c r="G439" i="7" s="1"/>
  <c r="G432" i="7"/>
  <c r="H387" i="7"/>
  <c r="J387" i="7" s="1"/>
  <c r="G387" i="7"/>
  <c r="G388" i="7" s="1"/>
  <c r="H383" i="7"/>
  <c r="G383" i="7"/>
  <c r="G384" i="7" s="1"/>
  <c r="G381" i="7"/>
  <c r="H310" i="7"/>
  <c r="J310" i="7" s="1"/>
  <c r="H333" i="7"/>
  <c r="G333" i="7"/>
  <c r="G334" i="7" s="1"/>
  <c r="G335" i="7" s="1"/>
  <c r="H326" i="7"/>
  <c r="G326" i="7"/>
  <c r="G327" i="7" s="1"/>
  <c r="G328" i="7" s="1"/>
  <c r="G310" i="7"/>
  <c r="G311" i="7" s="1"/>
  <c r="H303" i="7"/>
  <c r="G282" i="7"/>
  <c r="H275" i="7"/>
  <c r="J275" i="7" s="1"/>
  <c r="H256" i="7"/>
  <c r="J256" i="7" s="1"/>
  <c r="G256" i="7"/>
  <c r="G257" i="7" s="1"/>
  <c r="G258" i="7" s="1"/>
  <c r="G214" i="7"/>
  <c r="G215" i="7" s="1"/>
  <c r="H210" i="7"/>
  <c r="G210" i="7"/>
  <c r="G211" i="7" s="1"/>
  <c r="H199" i="7"/>
  <c r="G199" i="7"/>
  <c r="G200" i="7" s="1"/>
  <c r="H195" i="7"/>
  <c r="J195" i="7" s="1"/>
  <c r="G195" i="7"/>
  <c r="G196" i="7" s="1"/>
  <c r="H182" i="7"/>
  <c r="J182" i="7" s="1"/>
  <c r="G182" i="7"/>
  <c r="G183" i="7" s="1"/>
  <c r="G180" i="7"/>
  <c r="H168" i="7"/>
  <c r="J168" i="7" s="1"/>
  <c r="G168" i="7"/>
  <c r="G169" i="7" s="1"/>
  <c r="H163" i="7"/>
  <c r="J163" i="7" s="1"/>
  <c r="G163" i="7"/>
  <c r="G164" i="7" s="1"/>
  <c r="G165" i="7" s="1"/>
  <c r="H161" i="7"/>
  <c r="J161" i="7" s="1"/>
  <c r="G161" i="7"/>
  <c r="G162" i="7" s="1"/>
  <c r="H156" i="7"/>
  <c r="G156" i="7"/>
  <c r="G157" i="7" s="1"/>
  <c r="G158" i="7" s="1"/>
  <c r="H154" i="7"/>
  <c r="J154" i="7" s="1"/>
  <c r="G154" i="7"/>
  <c r="G155" i="7" s="1"/>
  <c r="H147" i="7"/>
  <c r="J147" i="7" s="1"/>
  <c r="H140" i="7"/>
  <c r="J140" i="7" s="1"/>
  <c r="H149" i="7"/>
  <c r="J149" i="7" s="1"/>
  <c r="G149" i="7"/>
  <c r="G150" i="7" s="1"/>
  <c r="G151" i="7" s="1"/>
  <c r="G147" i="7"/>
  <c r="G148" i="7" s="1"/>
  <c r="G124" i="7"/>
  <c r="F11" i="6" s="1"/>
  <c r="H116" i="7"/>
  <c r="H117" i="7" s="1"/>
  <c r="H118" i="7" s="1"/>
  <c r="G116" i="7"/>
  <c r="G117" i="7" s="1"/>
  <c r="G118" i="7" s="1"/>
  <c r="G140" i="7"/>
  <c r="G141" i="7" s="1"/>
  <c r="G427" i="7"/>
  <c r="G233" i="7"/>
  <c r="G234" i="7" s="1"/>
  <c r="G247" i="7"/>
  <c r="G296" i="7"/>
  <c r="G297" i="7" s="1"/>
  <c r="B23" i="8"/>
  <c r="E39" i="5"/>
  <c r="E36" i="5"/>
  <c r="G36" i="5" s="1"/>
  <c r="E35" i="5"/>
  <c r="G35" i="5" s="1"/>
  <c r="E23" i="5"/>
  <c r="G23" i="5" s="1"/>
  <c r="E20" i="5"/>
  <c r="G20" i="5" s="1"/>
  <c r="E18" i="5"/>
  <c r="G18" i="5" s="1"/>
  <c r="E17" i="5"/>
  <c r="G17" i="5" s="1"/>
  <c r="H357" i="7"/>
  <c r="J357" i="7" s="1"/>
  <c r="G357" i="7"/>
  <c r="J13" i="1" l="1"/>
  <c r="E24" i="8"/>
  <c r="J155" i="7"/>
  <c r="I55" i="7"/>
  <c r="J55" i="7" s="1"/>
  <c r="J54" i="7"/>
  <c r="I279" i="7"/>
  <c r="I179" i="7"/>
  <c r="I334" i="7"/>
  <c r="J333" i="7"/>
  <c r="I403" i="7"/>
  <c r="I187" i="7"/>
  <c r="J187" i="7" s="1"/>
  <c r="J186" i="7"/>
  <c r="H26" i="7"/>
  <c r="J26" i="7" s="1"/>
  <c r="J25" i="7"/>
  <c r="J394" i="7"/>
  <c r="I395" i="7"/>
  <c r="J395" i="7" s="1"/>
  <c r="I297" i="7"/>
  <c r="J297" i="7" s="1"/>
  <c r="J296" i="7"/>
  <c r="I356" i="7"/>
  <c r="J355" i="7"/>
  <c r="I114" i="7"/>
  <c r="I299" i="7"/>
  <c r="I122" i="7"/>
  <c r="J121" i="7"/>
  <c r="I75" i="7"/>
  <c r="J75" i="7" s="1"/>
  <c r="J74" i="7"/>
  <c r="I293" i="7"/>
  <c r="I158" i="7"/>
  <c r="I314" i="7"/>
  <c r="I12" i="7"/>
  <c r="J12" i="7" s="1"/>
  <c r="J11" i="7"/>
  <c r="I47" i="7"/>
  <c r="J46" i="7"/>
  <c r="I35" i="7"/>
  <c r="J34" i="7"/>
  <c r="I349" i="7"/>
  <c r="I91" i="7"/>
  <c r="J91" i="7" s="1"/>
  <c r="J90" i="7"/>
  <c r="I39" i="7"/>
  <c r="J38" i="7"/>
  <c r="I341" i="7"/>
  <c r="H384" i="7"/>
  <c r="J384" i="7" s="1"/>
  <c r="J383" i="7"/>
  <c r="J9" i="1"/>
  <c r="I118" i="7"/>
  <c r="J118" i="7" s="1"/>
  <c r="J117" i="7"/>
  <c r="I87" i="7"/>
  <c r="J87" i="7" s="1"/>
  <c r="J86" i="7"/>
  <c r="I43" i="7"/>
  <c r="J42" i="7"/>
  <c r="I51" i="7"/>
  <c r="J51" i="7" s="1"/>
  <c r="J50" i="7"/>
  <c r="H200" i="7"/>
  <c r="J200" i="7" s="1"/>
  <c r="J199" i="7"/>
  <c r="I339" i="7"/>
  <c r="J339" i="7" s="1"/>
  <c r="J338" i="7"/>
  <c r="I79" i="7"/>
  <c r="J79" i="7" s="1"/>
  <c r="J78" i="7"/>
  <c r="F10" i="5"/>
  <c r="D10" i="8"/>
  <c r="J345" i="7"/>
  <c r="I346" i="7"/>
  <c r="J346" i="7" s="1"/>
  <c r="I103" i="7"/>
  <c r="J103" i="7" s="1"/>
  <c r="J102" i="7"/>
  <c r="I286" i="7"/>
  <c r="I83" i="7"/>
  <c r="J82" i="7"/>
  <c r="I211" i="7"/>
  <c r="J211" i="7" s="1"/>
  <c r="J210" i="7"/>
  <c r="D27" i="8"/>
  <c r="D22" i="8" s="1"/>
  <c r="I21" i="7"/>
  <c r="H122" i="7"/>
  <c r="H99" i="7"/>
  <c r="J99" i="7" s="1"/>
  <c r="I22" i="1"/>
  <c r="K22" i="1" s="1"/>
  <c r="K21" i="1"/>
  <c r="H103" i="7"/>
  <c r="H60" i="7"/>
  <c r="J60" i="7" s="1"/>
  <c r="H327" i="7"/>
  <c r="J327" i="7" s="1"/>
  <c r="H439" i="7"/>
  <c r="J439" i="7" s="1"/>
  <c r="H20" i="7"/>
  <c r="J20" i="7" s="1"/>
  <c r="H356" i="7"/>
  <c r="G428" i="7"/>
  <c r="H150" i="7"/>
  <c r="J150" i="7" s="1"/>
  <c r="H155" i="7"/>
  <c r="H162" i="7"/>
  <c r="J162" i="7" s="1"/>
  <c r="H304" i="7"/>
  <c r="H388" i="7"/>
  <c r="J388" i="7" s="1"/>
  <c r="H95" i="7"/>
  <c r="J95" i="7" s="1"/>
  <c r="H424" i="7"/>
  <c r="J424" i="7" s="1"/>
  <c r="H380" i="7"/>
  <c r="J380" i="7" s="1"/>
  <c r="H91" i="7"/>
  <c r="H196" i="7"/>
  <c r="J196" i="7" s="1"/>
  <c r="H257" i="7"/>
  <c r="J257" i="7" s="1"/>
  <c r="H334" i="7"/>
  <c r="H420" i="7"/>
  <c r="J420" i="7" s="1"/>
  <c r="H415" i="7"/>
  <c r="J415" i="7" s="1"/>
  <c r="H43" i="7"/>
  <c r="H107" i="7"/>
  <c r="J107" i="7" s="1"/>
  <c r="H64" i="7"/>
  <c r="J64" i="7" s="1"/>
  <c r="H47" i="7"/>
  <c r="H183" i="7"/>
  <c r="J183" i="7" s="1"/>
  <c r="G283" i="7"/>
  <c r="H87" i="7"/>
  <c r="H111" i="7"/>
  <c r="J111" i="7" s="1"/>
  <c r="G248" i="7"/>
  <c r="H157" i="7"/>
  <c r="J157" i="7" s="1"/>
  <c r="H164" i="7"/>
  <c r="J164" i="7" s="1"/>
  <c r="H211" i="7"/>
  <c r="H311" i="7"/>
  <c r="J311" i="7" s="1"/>
  <c r="H215" i="7"/>
  <c r="J215" i="7" s="1"/>
  <c r="H411" i="7"/>
  <c r="J411" i="7" s="1"/>
  <c r="H407" i="7"/>
  <c r="J407" i="7" s="1"/>
  <c r="H35" i="7"/>
  <c r="H83" i="7"/>
  <c r="H39" i="7"/>
  <c r="H276" i="7"/>
  <c r="J276" i="7" s="1"/>
  <c r="H169" i="7"/>
  <c r="J169" i="7" s="1"/>
  <c r="H148" i="7"/>
  <c r="J148" i="7" s="1"/>
  <c r="H141" i="7"/>
  <c r="J141" i="7" s="1"/>
  <c r="H401" i="7"/>
  <c r="J401" i="7" s="1"/>
  <c r="H284" i="7"/>
  <c r="J284" i="7" s="1"/>
  <c r="H242" i="7"/>
  <c r="J242" i="7" s="1"/>
  <c r="H170" i="7"/>
  <c r="J170" i="7" s="1"/>
  <c r="J43" i="7" l="1"/>
  <c r="J158" i="7"/>
  <c r="I300" i="7"/>
  <c r="J122" i="7"/>
  <c r="I335" i="7"/>
  <c r="J334" i="7"/>
  <c r="I342" i="7"/>
  <c r="J35" i="7"/>
  <c r="J356" i="7"/>
  <c r="J39" i="7"/>
  <c r="J47" i="7"/>
  <c r="J12" i="1"/>
  <c r="J15" i="1" s="1"/>
  <c r="J83" i="7"/>
  <c r="H285" i="7"/>
  <c r="J285" i="7" s="1"/>
  <c r="H258" i="7"/>
  <c r="J258" i="7" s="1"/>
  <c r="H402" i="7"/>
  <c r="J402" i="7" s="1"/>
  <c r="H158" i="7"/>
  <c r="H151" i="7"/>
  <c r="J151" i="7" s="1"/>
  <c r="H165" i="7"/>
  <c r="J165" i="7" s="1"/>
  <c r="H335" i="7"/>
  <c r="H328" i="7"/>
  <c r="J328" i="7" s="1"/>
  <c r="H243" i="7"/>
  <c r="J243" i="7" s="1"/>
  <c r="H171" i="7"/>
  <c r="J171" i="7" s="1"/>
  <c r="G72" i="7"/>
  <c r="H69" i="7"/>
  <c r="J69" i="7" s="1"/>
  <c r="H13" i="7"/>
  <c r="J13" i="7" s="1"/>
  <c r="G13" i="7"/>
  <c r="G17" i="7"/>
  <c r="G23" i="7"/>
  <c r="J23" i="1" l="1"/>
  <c r="J335" i="7"/>
  <c r="H113" i="7"/>
  <c r="J113" i="7" s="1"/>
  <c r="E12" i="5"/>
  <c r="G12" i="5" s="1"/>
  <c r="H403" i="7"/>
  <c r="J403" i="7" s="1"/>
  <c r="H286" i="7"/>
  <c r="J286" i="7" s="1"/>
  <c r="H244" i="7"/>
  <c r="J244" i="7" s="1"/>
  <c r="H172" i="7"/>
  <c r="J172" i="7" s="1"/>
  <c r="H8" i="7"/>
  <c r="J8" i="7" s="1"/>
  <c r="H70" i="7"/>
  <c r="J70" i="7" s="1"/>
  <c r="G8" i="7"/>
  <c r="G7" i="7" s="1"/>
  <c r="F6" i="7"/>
  <c r="C23" i="8"/>
  <c r="E23" i="8" s="1"/>
  <c r="B25" i="8"/>
  <c r="B13" i="8"/>
  <c r="C14" i="8"/>
  <c r="E14" i="8" s="1"/>
  <c r="B12" i="8"/>
  <c r="B11" i="8" s="1"/>
  <c r="C12" i="8"/>
  <c r="E12" i="8" s="1"/>
  <c r="B14" i="9"/>
  <c r="B13" i="9" s="1"/>
  <c r="C14" i="9"/>
  <c r="E14" i="9" s="1"/>
  <c r="C13" i="9" l="1"/>
  <c r="E13" i="9" s="1"/>
  <c r="H114" i="7"/>
  <c r="J114" i="7" s="1"/>
  <c r="H71" i="7"/>
  <c r="J71" i="7" s="1"/>
  <c r="H7" i="7"/>
  <c r="J7" i="7" s="1"/>
  <c r="C13" i="8"/>
  <c r="E13" i="8" s="1"/>
  <c r="C11" i="8"/>
  <c r="E11" i="8" s="1"/>
  <c r="B9" i="9"/>
  <c r="B8" i="9" s="1"/>
  <c r="C9" i="9"/>
  <c r="C8" i="9" s="1"/>
  <c r="E9" i="9"/>
  <c r="E8" i="9" s="1"/>
  <c r="G23" i="1" l="1"/>
  <c r="F23" i="1"/>
  <c r="H340" i="7"/>
  <c r="J340" i="7" s="1"/>
  <c r="G340" i="7"/>
  <c r="G284" i="7"/>
  <c r="G249" i="7"/>
  <c r="G250" i="7" s="1"/>
  <c r="G251" i="7" s="1"/>
  <c r="G263" i="7"/>
  <c r="G264" i="7" s="1"/>
  <c r="G265" i="7" s="1"/>
  <c r="G277" i="7"/>
  <c r="G291" i="7"/>
  <c r="G298" i="7"/>
  <c r="G299" i="7" s="1"/>
  <c r="G300" i="7" s="1"/>
  <c r="G305" i="7"/>
  <c r="G306" i="7" s="1"/>
  <c r="G307" i="7" s="1"/>
  <c r="G312" i="7"/>
  <c r="G313" i="7" s="1"/>
  <c r="G314" i="7" s="1"/>
  <c r="G270" i="7"/>
  <c r="G271" i="7" s="1"/>
  <c r="G272" i="7" s="1"/>
  <c r="G319" i="7"/>
  <c r="G320" i="7" s="1"/>
  <c r="H235" i="7"/>
  <c r="H142" i="7"/>
  <c r="J142" i="7" s="1"/>
  <c r="G142" i="7"/>
  <c r="G143" i="7" s="1"/>
  <c r="G144" i="7" s="1"/>
  <c r="F10" i="6"/>
  <c r="H436" i="7"/>
  <c r="J436" i="7" s="1"/>
  <c r="G436" i="7"/>
  <c r="D38" i="5" s="1"/>
  <c r="G434" i="7"/>
  <c r="H429" i="7"/>
  <c r="J429" i="7" s="1"/>
  <c r="E40" i="5"/>
  <c r="G40" i="5" s="1"/>
  <c r="G421" i="7"/>
  <c r="G417" i="7"/>
  <c r="G404" i="7"/>
  <c r="G401" i="7"/>
  <c r="H393" i="7"/>
  <c r="J393" i="7" s="1"/>
  <c r="G393" i="7"/>
  <c r="H385" i="7"/>
  <c r="J385" i="7" s="1"/>
  <c r="G385" i="7"/>
  <c r="H381" i="7"/>
  <c r="J381" i="7" s="1"/>
  <c r="D32" i="5"/>
  <c r="E31" i="5"/>
  <c r="G31" i="5" s="1"/>
  <c r="G377" i="7"/>
  <c r="H373" i="7"/>
  <c r="J373" i="7" s="1"/>
  <c r="G373" i="7"/>
  <c r="H362" i="7"/>
  <c r="J362" i="7" s="1"/>
  <c r="G362" i="7"/>
  <c r="H347" i="7"/>
  <c r="J347" i="7" s="1"/>
  <c r="G347" i="7"/>
  <c r="H319" i="7"/>
  <c r="J319" i="7" s="1"/>
  <c r="H270" i="7"/>
  <c r="J270" i="7" s="1"/>
  <c r="H312" i="7"/>
  <c r="J312" i="7" s="1"/>
  <c r="H305" i="7"/>
  <c r="J305" i="7" s="1"/>
  <c r="H298" i="7"/>
  <c r="J298" i="7" s="1"/>
  <c r="H291" i="7"/>
  <c r="J291" i="7" s="1"/>
  <c r="H277" i="7"/>
  <c r="J277" i="7" s="1"/>
  <c r="H263" i="7"/>
  <c r="J263" i="7" s="1"/>
  <c r="H249" i="7"/>
  <c r="J249" i="7" s="1"/>
  <c r="H228" i="7"/>
  <c r="J228" i="7" s="1"/>
  <c r="H220" i="7"/>
  <c r="J220" i="7" s="1"/>
  <c r="H212" i="7"/>
  <c r="J212" i="7" s="1"/>
  <c r="G212" i="7"/>
  <c r="E22" i="5"/>
  <c r="G22" i="5" s="1"/>
  <c r="D22" i="5"/>
  <c r="H205" i="7"/>
  <c r="J205" i="7" s="1"/>
  <c r="E26" i="5"/>
  <c r="G26" i="5" s="1"/>
  <c r="G197" i="7"/>
  <c r="G193" i="7"/>
  <c r="H184" i="7"/>
  <c r="J184" i="7" s="1"/>
  <c r="G184" i="7"/>
  <c r="H177" i="7"/>
  <c r="J177" i="7" s="1"/>
  <c r="H133" i="7"/>
  <c r="J133" i="7" s="1"/>
  <c r="G133" i="7"/>
  <c r="D14" i="5" s="1"/>
  <c r="H129" i="7"/>
  <c r="J129" i="7" s="1"/>
  <c r="G129" i="7"/>
  <c r="H124" i="7"/>
  <c r="J124" i="7" s="1"/>
  <c r="G119" i="7"/>
  <c r="G26" i="3"/>
  <c r="I26" i="3" s="1"/>
  <c r="G108" i="7"/>
  <c r="G104" i="7"/>
  <c r="G100" i="7"/>
  <c r="G96" i="7"/>
  <c r="G92" i="7"/>
  <c r="G88" i="7"/>
  <c r="G84" i="7"/>
  <c r="G80" i="7"/>
  <c r="G76" i="7"/>
  <c r="E25" i="5"/>
  <c r="G25" i="5" s="1"/>
  <c r="D25" i="5"/>
  <c r="G69" i="7"/>
  <c r="G61" i="7"/>
  <c r="G57" i="7"/>
  <c r="G52" i="7"/>
  <c r="G48" i="7"/>
  <c r="E19" i="5"/>
  <c r="G19" i="5" s="1"/>
  <c r="G44" i="7"/>
  <c r="G40" i="7"/>
  <c r="G36" i="7"/>
  <c r="G32" i="7"/>
  <c r="G27" i="7"/>
  <c r="F24" i="3"/>
  <c r="H369" i="7"/>
  <c r="J369" i="7" s="1"/>
  <c r="G177" i="7"/>
  <c r="G178" i="7" s="1"/>
  <c r="G179" i="7" s="1"/>
  <c r="G369" i="7"/>
  <c r="G429" i="7"/>
  <c r="G205" i="7"/>
  <c r="G206" i="7" s="1"/>
  <c r="G207" i="7" s="1"/>
  <c r="G170" i="7"/>
  <c r="G220" i="7"/>
  <c r="G235" i="7"/>
  <c r="G236" i="7" s="1"/>
  <c r="G237" i="7" s="1"/>
  <c r="G242" i="7"/>
  <c r="G228" i="7"/>
  <c r="G229" i="7" s="1"/>
  <c r="G230" i="7" s="1"/>
  <c r="D17" i="5"/>
  <c r="D18" i="5"/>
  <c r="D23" i="5"/>
  <c r="D20" i="5"/>
  <c r="D36" i="5"/>
  <c r="D35" i="5"/>
  <c r="H236" i="7" l="1"/>
  <c r="J235" i="7"/>
  <c r="C28" i="8"/>
  <c r="E28" i="8" s="1"/>
  <c r="G171" i="7"/>
  <c r="E16" i="5"/>
  <c r="G16" i="5" s="1"/>
  <c r="F26" i="3"/>
  <c r="F30" i="3"/>
  <c r="H178" i="7"/>
  <c r="J178" i="7" s="1"/>
  <c r="D26" i="5"/>
  <c r="E21" i="5"/>
  <c r="G21" i="5" s="1"/>
  <c r="H229" i="7"/>
  <c r="J229" i="7" s="1"/>
  <c r="H271" i="7"/>
  <c r="J271" i="7" s="1"/>
  <c r="D31" i="5"/>
  <c r="H341" i="7"/>
  <c r="J341" i="7" s="1"/>
  <c r="D12" i="5"/>
  <c r="G6" i="7"/>
  <c r="F12" i="3" s="1"/>
  <c r="B16" i="8" s="1"/>
  <c r="B15" i="8" s="1"/>
  <c r="B10" i="8" s="1"/>
  <c r="H6" i="7"/>
  <c r="J6" i="7" s="1"/>
  <c r="E14" i="5"/>
  <c r="G14" i="5" s="1"/>
  <c r="H221" i="7"/>
  <c r="J221" i="7" s="1"/>
  <c r="H348" i="7"/>
  <c r="J348" i="7" s="1"/>
  <c r="H370" i="7"/>
  <c r="J370" i="7" s="1"/>
  <c r="G30" i="3"/>
  <c r="I30" i="3" s="1"/>
  <c r="D34" i="5"/>
  <c r="G137" i="7"/>
  <c r="D27" i="5"/>
  <c r="H299" i="7"/>
  <c r="J299" i="7" s="1"/>
  <c r="G321" i="7"/>
  <c r="D19" i="5"/>
  <c r="D16" i="5" s="1"/>
  <c r="H313" i="7"/>
  <c r="J313" i="7" s="1"/>
  <c r="E32" i="5"/>
  <c r="G32" i="5" s="1"/>
  <c r="D40" i="5"/>
  <c r="G243" i="7"/>
  <c r="H137" i="7"/>
  <c r="J137" i="7" s="1"/>
  <c r="E34" i="5"/>
  <c r="G34" i="5" s="1"/>
  <c r="E27" i="5"/>
  <c r="H264" i="7"/>
  <c r="J264" i="7" s="1"/>
  <c r="H306" i="7"/>
  <c r="J306" i="7" s="1"/>
  <c r="G435" i="7"/>
  <c r="G285" i="7"/>
  <c r="H292" i="7"/>
  <c r="J292" i="7" s="1"/>
  <c r="H278" i="7"/>
  <c r="J278" i="7" s="1"/>
  <c r="H250" i="7"/>
  <c r="J250" i="7" s="1"/>
  <c r="H206" i="7"/>
  <c r="J206" i="7" s="1"/>
  <c r="H430" i="7"/>
  <c r="J430" i="7" s="1"/>
  <c r="G430" i="7"/>
  <c r="G431" i="7" s="1"/>
  <c r="B28" i="8"/>
  <c r="B27" i="8" s="1"/>
  <c r="B22" i="8" s="1"/>
  <c r="H396" i="7"/>
  <c r="J396" i="7" s="1"/>
  <c r="E29" i="5"/>
  <c r="G29" i="5" s="1"/>
  <c r="G29" i="3"/>
  <c r="I29" i="3" s="1"/>
  <c r="D29" i="5"/>
  <c r="G396" i="7"/>
  <c r="G24" i="3"/>
  <c r="I24" i="3" s="1"/>
  <c r="E11" i="5"/>
  <c r="G11" i="5" s="1"/>
  <c r="F25" i="3"/>
  <c r="G25" i="3"/>
  <c r="I25" i="3" s="1"/>
  <c r="G11" i="6"/>
  <c r="G31" i="3"/>
  <c r="I31" i="3" s="1"/>
  <c r="H143" i="7"/>
  <c r="J143" i="7" s="1"/>
  <c r="H192" i="7"/>
  <c r="J192" i="7" s="1"/>
  <c r="H123" i="7"/>
  <c r="J123" i="7" s="1"/>
  <c r="E30" i="5"/>
  <c r="G30" i="5" s="1"/>
  <c r="H372" i="7"/>
  <c r="J372" i="7" s="1"/>
  <c r="H128" i="7"/>
  <c r="J128" i="7" s="1"/>
  <c r="G372" i="7"/>
  <c r="D30" i="5"/>
  <c r="H416" i="7"/>
  <c r="J416" i="7" s="1"/>
  <c r="H22" i="7"/>
  <c r="J22" i="7" s="1"/>
  <c r="H56" i="7"/>
  <c r="J56" i="7" s="1"/>
  <c r="H31" i="7"/>
  <c r="J31" i="7" s="1"/>
  <c r="G56" i="7"/>
  <c r="G70" i="7"/>
  <c r="G416" i="7"/>
  <c r="G192" i="7"/>
  <c r="E38" i="5"/>
  <c r="G38" i="5" s="1"/>
  <c r="D15" i="5"/>
  <c r="D13" i="5" s="1"/>
  <c r="G128" i="7"/>
  <c r="G22" i="7"/>
  <c r="E15" i="5"/>
  <c r="G15" i="5" s="1"/>
  <c r="F31" i="3"/>
  <c r="H14" i="1" s="1"/>
  <c r="G123" i="7"/>
  <c r="G31" i="7"/>
  <c r="F29" i="3"/>
  <c r="D21" i="5"/>
  <c r="E24" i="5" l="1"/>
  <c r="G24" i="5" s="1"/>
  <c r="G27" i="5"/>
  <c r="H237" i="7"/>
  <c r="J237" i="7" s="1"/>
  <c r="J236" i="7"/>
  <c r="D24" i="5"/>
  <c r="D11" i="5"/>
  <c r="H371" i="7"/>
  <c r="J371" i="7" s="1"/>
  <c r="H342" i="7"/>
  <c r="J342" i="7" s="1"/>
  <c r="E13" i="5"/>
  <c r="G13" i="5" s="1"/>
  <c r="G71" i="7"/>
  <c r="H265" i="7"/>
  <c r="J265" i="7" s="1"/>
  <c r="G244" i="7"/>
  <c r="G12" i="3"/>
  <c r="H230" i="7"/>
  <c r="J230" i="7" s="1"/>
  <c r="G10" i="6"/>
  <c r="I10" i="6" s="1"/>
  <c r="I11" i="6"/>
  <c r="G286" i="7"/>
  <c r="H307" i="7"/>
  <c r="J307" i="7" s="1"/>
  <c r="H300" i="7"/>
  <c r="J300" i="7" s="1"/>
  <c r="H222" i="7"/>
  <c r="J222" i="7" s="1"/>
  <c r="H179" i="7"/>
  <c r="J179" i="7" s="1"/>
  <c r="E37" i="5"/>
  <c r="G37" i="5" s="1"/>
  <c r="E33" i="5"/>
  <c r="G33" i="5" s="1"/>
  <c r="I14" i="1"/>
  <c r="K14" i="1" s="1"/>
  <c r="H314" i="7"/>
  <c r="J314" i="7" s="1"/>
  <c r="H349" i="7"/>
  <c r="J349" i="7" s="1"/>
  <c r="H272" i="7"/>
  <c r="J272" i="7" s="1"/>
  <c r="H431" i="7"/>
  <c r="J431" i="7" s="1"/>
  <c r="H293" i="7"/>
  <c r="J293" i="7" s="1"/>
  <c r="H279" i="7"/>
  <c r="J279" i="7" s="1"/>
  <c r="H251" i="7"/>
  <c r="J251" i="7" s="1"/>
  <c r="H207" i="7"/>
  <c r="J207" i="7" s="1"/>
  <c r="C27" i="8"/>
  <c r="E27" i="8" s="1"/>
  <c r="H144" i="7"/>
  <c r="J144" i="7" s="1"/>
  <c r="H21" i="7"/>
  <c r="J21" i="7" s="1"/>
  <c r="G23" i="3"/>
  <c r="I23" i="3" s="1"/>
  <c r="G21" i="7"/>
  <c r="E28" i="5"/>
  <c r="G28" i="5" s="1"/>
  <c r="F23" i="3"/>
  <c r="H13" i="1" s="1"/>
  <c r="D37" i="5"/>
  <c r="D28" i="5"/>
  <c r="D33" i="5"/>
  <c r="G16" i="3"/>
  <c r="I11" i="1" s="1"/>
  <c r="F16" i="3"/>
  <c r="H11" i="1" s="1"/>
  <c r="C16" i="8" l="1"/>
  <c r="E16" i="8" s="1"/>
  <c r="I12" i="3"/>
  <c r="I13" i="1"/>
  <c r="K13" i="1" s="1"/>
  <c r="E10" i="5"/>
  <c r="G10" i="5" s="1"/>
  <c r="C22" i="8"/>
  <c r="E22" i="8" s="1"/>
  <c r="C15" i="8"/>
  <c r="E15" i="8" s="1"/>
  <c r="D10" i="5"/>
  <c r="F10" i="3"/>
  <c r="H10" i="1" s="1"/>
  <c r="H9" i="1" s="1"/>
  <c r="G10" i="3"/>
  <c r="I10" i="3" s="1"/>
  <c r="H12" i="1"/>
  <c r="I10" i="1" l="1"/>
  <c r="K10" i="1" s="1"/>
  <c r="C10" i="8"/>
  <c r="E10" i="8" s="1"/>
  <c r="I12" i="1"/>
  <c r="K12" i="1" s="1"/>
  <c r="H15" i="1"/>
  <c r="H23" i="1" s="1"/>
  <c r="I9" i="1" l="1"/>
  <c r="K9" i="1" s="1"/>
  <c r="I15" i="1" l="1"/>
  <c r="K15" i="1" s="1"/>
  <c r="I23" i="1" l="1"/>
</calcChain>
</file>

<file path=xl/sharedStrings.xml><?xml version="1.0" encoding="utf-8"?>
<sst xmlns="http://schemas.openxmlformats.org/spreadsheetml/2006/main" count="832" uniqueCount="331">
  <si>
    <t>PRIHODI UKUPNO</t>
  </si>
  <si>
    <t>PRIHODI POSLOVANJA</t>
  </si>
  <si>
    <t>PRIHODI OD PRODAJE NEFINANCIJSKE IMOVINE</t>
  </si>
  <si>
    <t>RASHODI UKUPNO</t>
  </si>
  <si>
    <t>RASHODI  POSLOVANJA</t>
  </si>
  <si>
    <t>RASHODI ZA NABAVU NEFINANCIJSKE IMOVINE</t>
  </si>
  <si>
    <t>RAZLIKA - VIŠAK / MANJAK</t>
  </si>
  <si>
    <t>PRIMICI OD FINANCIJSKE IMOVINE I ZADUŽIVANJA</t>
  </si>
  <si>
    <t>IZDACI ZA FINANCIJSKU IMOVINU I OTPLATE ZAJMOVA</t>
  </si>
  <si>
    <t>NETO FINANCIRANJE</t>
  </si>
  <si>
    <t>VIŠAK / MANJAK + NETO FINANCIRANJE</t>
  </si>
  <si>
    <t>Izvršenje 2021.</t>
  </si>
  <si>
    <t>Plan 2022.</t>
  </si>
  <si>
    <t>Naziv prihoda</t>
  </si>
  <si>
    <t xml:space="preserve">A. RAČUN PRIHODA I RASHODA </t>
  </si>
  <si>
    <t>Razred</t>
  </si>
  <si>
    <t>Skupina</t>
  </si>
  <si>
    <t>Prihodi poslovanja</t>
  </si>
  <si>
    <t>Prihodi od poreza</t>
  </si>
  <si>
    <t>Opći prihodi i primici</t>
  </si>
  <si>
    <t>Prihodi od prodaje nefinancijske imovine</t>
  </si>
  <si>
    <t>Prihodi od prodaje neproizvedene dugotrajne imovine</t>
  </si>
  <si>
    <t>Naziv rashoda</t>
  </si>
  <si>
    <t>Rashodi poslovanja</t>
  </si>
  <si>
    <t>Rashodi za zaposlene</t>
  </si>
  <si>
    <t>Rashodi za nabavu nefinancijske imovine</t>
  </si>
  <si>
    <t>Rashodi za nabavu neproizvedene dugotrajne imovine</t>
  </si>
  <si>
    <t>RASHODI PREMA FUNKCIJSKOJ KLASIFIKACIJI</t>
  </si>
  <si>
    <t>BROJČANA OZNAKA I NAZIV</t>
  </si>
  <si>
    <t>UKUPNI RASHODI</t>
  </si>
  <si>
    <t>01 Opće javne usluge</t>
  </si>
  <si>
    <t>011 Izvršna i zakonodavna tijela, financijski i fiskalni poslovi</t>
  </si>
  <si>
    <t>04 Ekonomski poslovi</t>
  </si>
  <si>
    <t>041 Opći ekonomski, trgovački i poslovi vezani uz rad</t>
  </si>
  <si>
    <t>Primici od financijske imovine i zaduživanja</t>
  </si>
  <si>
    <t>Izdaci za financijsku imovinu i otplate zajmova</t>
  </si>
  <si>
    <t>II. POSEBNI DIO</t>
  </si>
  <si>
    <t>I. OPĆI DIO</t>
  </si>
  <si>
    <t>Šifra</t>
  </si>
  <si>
    <t xml:space="preserve">Naziv </t>
  </si>
  <si>
    <t>Materijalni rashodi</t>
  </si>
  <si>
    <t>Primici od zaduživanja</t>
  </si>
  <si>
    <t>Izdaci za otplatu glavnice primljenih kredita i zajmova</t>
  </si>
  <si>
    <t>Vlastiti prihodi</t>
  </si>
  <si>
    <t>B) SAŽETAK RAČUNA FINANCIRANJA</t>
  </si>
  <si>
    <t>A) SAŽETAK RAČUNA PRIHODA I RASHODA</t>
  </si>
  <si>
    <t>Izvršenje 2021.**</t>
  </si>
  <si>
    <t>Plan 2022.**</t>
  </si>
  <si>
    <t>Rashodi za nabavu proizvedene dugotrajne imovine</t>
  </si>
  <si>
    <t>Prihodi od imovine</t>
  </si>
  <si>
    <t>Naziv</t>
  </si>
  <si>
    <t>03 Javni red i sigurnost</t>
  </si>
  <si>
    <t xml:space="preserve">032 Usluge protupožarne zaštite </t>
  </si>
  <si>
    <t>042 Poljoprivreda, šumarstvo, ribolovstvo i lov</t>
  </si>
  <si>
    <t xml:space="preserve">045 Promet </t>
  </si>
  <si>
    <t xml:space="preserve">05 Zaštita okoliša </t>
  </si>
  <si>
    <t>051 Gospodarenje otpadom</t>
  </si>
  <si>
    <t>06 Usluge unaprjeđenja stanovanja i zajednice</t>
  </si>
  <si>
    <t xml:space="preserve">063 Opskrba vodom </t>
  </si>
  <si>
    <t xml:space="preserve">064 Ulična rasjeta </t>
  </si>
  <si>
    <t xml:space="preserve">08 Rekracija, kultura i religija </t>
  </si>
  <si>
    <t xml:space="preserve">081 Službe rekreacije i sporta </t>
  </si>
  <si>
    <t>082 Službe kulture</t>
  </si>
  <si>
    <t xml:space="preserve">083 Službe emitiranja i izdavanja </t>
  </si>
  <si>
    <t xml:space="preserve">084 Religijske i druge službe zajednice </t>
  </si>
  <si>
    <t xml:space="preserve">09 Obrazovanje </t>
  </si>
  <si>
    <t xml:space="preserve">091 Predškolsko i osnovno obrazovanje </t>
  </si>
  <si>
    <t xml:space="preserve">094 Visoka naobrazba </t>
  </si>
  <si>
    <t xml:space="preserve">10 Socijalna zaštita </t>
  </si>
  <si>
    <t xml:space="preserve">104 Obitelj i djeca </t>
  </si>
  <si>
    <t xml:space="preserve">107 Socijalna pomoć stanovništvu koje nije obuhvaćeno redovnim socijalnim programom </t>
  </si>
  <si>
    <t>Pomoći iz inozemstva i od subjekata unutar općeg proračuna</t>
  </si>
  <si>
    <t xml:space="preserve">Prihodi od upravnih i administrativnih pristojbi, pristojbi po posebnim propisima i naknadama </t>
  </si>
  <si>
    <t xml:space="preserve">Kazne, upravne mjere i ostali prihodi </t>
  </si>
  <si>
    <t xml:space="preserve">Prihodi od prodaje proizvedene dugotrajne imovine </t>
  </si>
  <si>
    <t xml:space="preserve">Financijski rashodi </t>
  </si>
  <si>
    <t xml:space="preserve">Subvencije </t>
  </si>
  <si>
    <t xml:space="preserve">Pomoći dane u inozemstvo i unutar općeg proračuna </t>
  </si>
  <si>
    <t xml:space="preserve">Naknade građanima i kućanstvima ne temelju osiguranja i druge naknade </t>
  </si>
  <si>
    <t xml:space="preserve">Donacije i ostali rashodi </t>
  </si>
  <si>
    <t>Rashodi za nabavu proizvedene  dugotrajne imovine</t>
  </si>
  <si>
    <t>RAZDJEL 001</t>
  </si>
  <si>
    <t>JEDINSTVENI UPRAVNI ODJEL</t>
  </si>
  <si>
    <t>OPĆINSKO VIJEĆE</t>
  </si>
  <si>
    <t>GLAVA 001 01</t>
  </si>
  <si>
    <t>Donošenje akata i mjera</t>
  </si>
  <si>
    <t xml:space="preserve">Redovan rad Općinskog vijeća </t>
  </si>
  <si>
    <t xml:space="preserve">Potpora radu političkih stranaka </t>
  </si>
  <si>
    <t>PROGRAM 1001</t>
  </si>
  <si>
    <t>GLAVA 001 02</t>
  </si>
  <si>
    <t>Aktivnost A1001 01</t>
  </si>
  <si>
    <t xml:space="preserve">Rashodi za zaposlene </t>
  </si>
  <si>
    <t>Aktivnost A1001 02</t>
  </si>
  <si>
    <t xml:space="preserve">Reprezentacija </t>
  </si>
  <si>
    <t>PROGRAM 1002</t>
  </si>
  <si>
    <t xml:space="preserve">Rashodi poslovanja </t>
  </si>
  <si>
    <t>Aktivnost A1002 01</t>
  </si>
  <si>
    <t>Aktivnost A1002 02</t>
  </si>
  <si>
    <t>PROGRAM 1003</t>
  </si>
  <si>
    <t xml:space="preserve">Rashodi za materijal i energiju </t>
  </si>
  <si>
    <t>Aktivnost A1003 01</t>
  </si>
  <si>
    <t xml:space="preserve">Uredski materijal </t>
  </si>
  <si>
    <t>Aktivnost A1003 02</t>
  </si>
  <si>
    <t xml:space="preserve">Materijalni rashodi </t>
  </si>
  <si>
    <t>Aktivnost A1003 03</t>
  </si>
  <si>
    <t>Aktivnost A 1003 04</t>
  </si>
  <si>
    <t>Aktivnost A1003 05</t>
  </si>
  <si>
    <t>PROGRAM 1004</t>
  </si>
  <si>
    <t xml:space="preserve">Rashodi za usluge </t>
  </si>
  <si>
    <t>Aktivnost A1004 01</t>
  </si>
  <si>
    <t>Aktivnost A1004 02</t>
  </si>
  <si>
    <t xml:space="preserve">Poštarina </t>
  </si>
  <si>
    <t>Aktivnost A 1004 03</t>
  </si>
  <si>
    <t>Aktivnost A1004 04</t>
  </si>
  <si>
    <t>Aktivnost A1004 05</t>
  </si>
  <si>
    <t>Aktivnost A1004 06</t>
  </si>
  <si>
    <t xml:space="preserve">Opskrba vodom </t>
  </si>
  <si>
    <t>Aktivnost A1004 07</t>
  </si>
  <si>
    <t>Aktivnost A1004 08</t>
  </si>
  <si>
    <t>Aktivnost A1004 09</t>
  </si>
  <si>
    <t>Aktivnost A1004 10</t>
  </si>
  <si>
    <t>Aktivnost A1004 11</t>
  </si>
  <si>
    <t>Aktivnost A1004 12</t>
  </si>
  <si>
    <t>Aktivnost A1004 13</t>
  </si>
  <si>
    <t>Aktivnost A1004 14</t>
  </si>
  <si>
    <t>PROGRAM 1005</t>
  </si>
  <si>
    <t>Aktivnost A1005 01</t>
  </si>
  <si>
    <t>PROGRAM 1006</t>
  </si>
  <si>
    <t>Aktivnost A1006 01</t>
  </si>
  <si>
    <t>Aktivnost A1006 02</t>
  </si>
  <si>
    <t>PROGRAM 1007</t>
  </si>
  <si>
    <t>Aktivnost A1007 01</t>
  </si>
  <si>
    <t xml:space="preserve">092 Srednjoškolsko obrazovanje </t>
  </si>
  <si>
    <t xml:space="preserve">Tekuće donacije u novcu </t>
  </si>
  <si>
    <t xml:space="preserve">Protupožarna i civilna zaštita </t>
  </si>
  <si>
    <t xml:space="preserve">Javna vatrogasna postrojba </t>
  </si>
  <si>
    <t xml:space="preserve">Civilna zaštita i gorska služba spašavanja </t>
  </si>
  <si>
    <t xml:space="preserve">Izgradnja objekata i uređenje komunalne infrastrukture </t>
  </si>
  <si>
    <t xml:space="preserve">Rashodi za nabavu nefinancijske imovine </t>
  </si>
  <si>
    <t>Izgradnja groblja</t>
  </si>
  <si>
    <t>Izvor financiranja 11</t>
  </si>
  <si>
    <t>PROGRAM 1012</t>
  </si>
  <si>
    <t>Aktivnost A1012 01</t>
  </si>
  <si>
    <t>Aktivnost A1012 02</t>
  </si>
  <si>
    <t>Aktivnost A1012 03</t>
  </si>
  <si>
    <t>Izvor financiranja 52</t>
  </si>
  <si>
    <t>Ostale pomoći i darovnice</t>
  </si>
  <si>
    <t xml:space="preserve">Rashodi za nabavu proizvedene dugotrajne imovine </t>
  </si>
  <si>
    <t>Izvor financiranja  11</t>
  </si>
  <si>
    <t>Izvor financiranja  52</t>
  </si>
  <si>
    <t xml:space="preserve">Opći prihodi i primici </t>
  </si>
  <si>
    <t xml:space="preserve">Ostale pomoći i darovnice </t>
  </si>
  <si>
    <t xml:space="preserve">KLASA: </t>
  </si>
  <si>
    <t xml:space="preserve">URBROJ: </t>
  </si>
  <si>
    <t xml:space="preserve">Općinski načelnik </t>
  </si>
  <si>
    <t>OPĆINSKI NAČELNIK I UPRAVNI ODJEL</t>
  </si>
  <si>
    <t xml:space="preserve">Donošenje i provedba akata i mjera iz djelokruga izvršnog tijela </t>
  </si>
  <si>
    <t xml:space="preserve">Rashoodi za zaposlene </t>
  </si>
  <si>
    <t>Literatura (publikacije, časopisi, knjige,  suf. izdav. knjiga i sl.)</t>
  </si>
  <si>
    <t xml:space="preserve">Materijal i sredstva za čišćenje i održavanje općine </t>
  </si>
  <si>
    <t>Motorni benzin i dizel gorivo</t>
  </si>
  <si>
    <t>Nabavka sitnog inventara i opreme</t>
  </si>
  <si>
    <t>Nabavka autoguma i rezervnih djelova za sl. vozilo, održ. služ. vozila</t>
  </si>
  <si>
    <t>Aktivnost A1003 06</t>
  </si>
  <si>
    <t xml:space="preserve">Usluge telefona, telefaksa i interneta </t>
  </si>
  <si>
    <t xml:space="preserve">Iznošenje i odvoz smeća- Groblja i zgrada Općine </t>
  </si>
  <si>
    <t>Odvjetnici, javni bilježnici- usluge</t>
  </si>
  <si>
    <t>Dokumentacija zaštite na radu, procjena rizika od požara i el. nepogoda</t>
  </si>
  <si>
    <t xml:space="preserve">Troškovi službenih putovanja </t>
  </si>
  <si>
    <t>Izrada strateških dokumenata</t>
  </si>
  <si>
    <t>Oglasi</t>
  </si>
  <si>
    <t xml:space="preserve">Promidžbene usluge </t>
  </si>
  <si>
    <t>Članarina LAG Adrion</t>
  </si>
  <si>
    <t>Bankarski troškovi i troškovi platnog prometa</t>
  </si>
  <si>
    <t xml:space="preserve">Ostali nespomenuti rashodi </t>
  </si>
  <si>
    <t xml:space="preserve">Otplata kredita- zaduživanje </t>
  </si>
  <si>
    <t>Javni dug- Otplata kredita za kapitalnu investiciju "Izgradnja sekundarne kanalizacijske mreže Općine"</t>
  </si>
  <si>
    <t>Javne potrebe u obrazovanju Općine Proložac</t>
  </si>
  <si>
    <t>Aktivnost A1007 03</t>
  </si>
  <si>
    <t>Aktivnost A1007 04</t>
  </si>
  <si>
    <t>Aktivnost A1007 05</t>
  </si>
  <si>
    <t xml:space="preserve">Sufinanciranje javnog prijevoza srednjoškolskih učenika i linijskog prijevoza </t>
  </si>
  <si>
    <t>Naknade građanima i kućanstvima</t>
  </si>
  <si>
    <t xml:space="preserve">Studentski prijevoz i studentske stipendije </t>
  </si>
  <si>
    <t xml:space="preserve">Radne zadaće za osnovnoškolce </t>
  </si>
  <si>
    <t xml:space="preserve">Nagrade za učenike i studente za ostvarene rezultate </t>
  </si>
  <si>
    <t>PROGRAM 1008</t>
  </si>
  <si>
    <t xml:space="preserve">Održavanje objekata i uređenja komunalne infrastrukture i zaštita okoliša </t>
  </si>
  <si>
    <t>Aktivnost A1008 01</t>
  </si>
  <si>
    <t>Aktivnost A1008 02</t>
  </si>
  <si>
    <t xml:space="preserve">Materijal i djelovi za održavanje javne rasvjete </t>
  </si>
  <si>
    <t>Aktivnost A1008 03</t>
  </si>
  <si>
    <t xml:space="preserve">Električna energija- javna rasvjeta </t>
  </si>
  <si>
    <t>Aktivnost A1008 04</t>
  </si>
  <si>
    <t>Aktivnost A1008 05</t>
  </si>
  <si>
    <t xml:space="preserve">Održavanje postrojenja i opreme </t>
  </si>
  <si>
    <t>Aktivnost A1008 06</t>
  </si>
  <si>
    <t xml:space="preserve">Održavanje javnih površina Općine </t>
  </si>
  <si>
    <t>PROGRAM 1009</t>
  </si>
  <si>
    <t>Kapitalni projekt K1009 01</t>
  </si>
  <si>
    <t xml:space="preserve">Izgradnja i sanacija lokalnih i nerazvrstanih cesta </t>
  </si>
  <si>
    <t>Kapitalni projekt K1009 02</t>
  </si>
  <si>
    <t xml:space="preserve">Ostale pomoći i darovnica </t>
  </si>
  <si>
    <t>Kapitalni projekt K1009 03</t>
  </si>
  <si>
    <t xml:space="preserve">Izgradnja seku. Kanalizacacijske mreže i odvodnih kanala na području Općine Proložac, aglomeracija </t>
  </si>
  <si>
    <t xml:space="preserve">Izgradnja vodoopskrbne mreže Općine Proložac </t>
  </si>
  <si>
    <t>Kapitalni projekt K1009 04</t>
  </si>
  <si>
    <t>Kapitalni projekt K1009 05</t>
  </si>
  <si>
    <t>Kapitalni projekt K1009 06</t>
  </si>
  <si>
    <t xml:space="preserve">Izgradnja reciklažnog dvorišta </t>
  </si>
  <si>
    <t>Kapitalni projekt K1009 07</t>
  </si>
  <si>
    <t xml:space="preserve">Izgradnja nogostupa na području Općine Proložac </t>
  </si>
  <si>
    <t>Kapitalni projekt K1009 08</t>
  </si>
  <si>
    <t>Izgradnja javne rasvjete</t>
  </si>
  <si>
    <t>Kapitalni projekt K1009 09</t>
  </si>
  <si>
    <t xml:space="preserve">Izmjera K.O. Postranje formiranje zemljišnih knjiga </t>
  </si>
  <si>
    <t>Kapitalni projekt K1009 11</t>
  </si>
  <si>
    <t>PROGRAM 1010</t>
  </si>
  <si>
    <t xml:space="preserve">Razvoj poljoprivrede i gospodarstva </t>
  </si>
  <si>
    <t>Aktivnost A1010 01</t>
  </si>
  <si>
    <t xml:space="preserve">Sufinanciranje županijskog programa- Nabavka sadnog materijala za poljoprivrednike </t>
  </si>
  <si>
    <t>Aktivnost A1010 02</t>
  </si>
  <si>
    <t>Poduzetnički centar Proložac d.o.o.</t>
  </si>
  <si>
    <t>PROGRAM 1011</t>
  </si>
  <si>
    <t xml:space="preserve">Program javnih potreba u kulturi </t>
  </si>
  <si>
    <t>Aktivnost A1011 01</t>
  </si>
  <si>
    <t xml:space="preserve">Dan Općine </t>
  </si>
  <si>
    <t>Aktivnost A1011 02</t>
  </si>
  <si>
    <t>Aktivnost A1011 05</t>
  </si>
  <si>
    <t>Aktivnost A1011 04</t>
  </si>
  <si>
    <t xml:space="preserve">Vjerske zajednice- pomoć u radu- župa Proložac i župa Ričice </t>
  </si>
  <si>
    <t>Kulturne i civilne udruge- prema programu rada</t>
  </si>
  <si>
    <t xml:space="preserve">Zaštita kulturnih dobara, te izgradnja spomen obilježja za sve poginule hrvatske branitelje </t>
  </si>
  <si>
    <t xml:space="preserve">Javne potrebe u sportu i uređenje turističkih sadržaja </t>
  </si>
  <si>
    <t>Nogometni klub "Mladost"</t>
  </si>
  <si>
    <t xml:space="preserve">Sportske udruge- prema programu rada </t>
  </si>
  <si>
    <t xml:space="preserve">Proložac Sport </t>
  </si>
  <si>
    <t xml:space="preserve">Uređenje Zelene Katedrale </t>
  </si>
  <si>
    <t>PROGRAM 1013</t>
  </si>
  <si>
    <t xml:space="preserve">Program javnih potreba u socijalnoj skrbi </t>
  </si>
  <si>
    <t xml:space="preserve">Udruga obitelji hrvatskih branitelja poginulih u Domovinskom ratu </t>
  </si>
  <si>
    <t xml:space="preserve">Pomoć u novcu pojedincima i obiteljima- jednokratne pomoći </t>
  </si>
  <si>
    <t xml:space="preserve">Naknade građanima i kućanstvima </t>
  </si>
  <si>
    <t xml:space="preserve">Potpora majkama za novorođeno dijete </t>
  </si>
  <si>
    <t>Program Zaželi, briga za potrebite (pomoć starijima i nemoćnima)</t>
  </si>
  <si>
    <t xml:space="preserve">Crveni križ Imotski </t>
  </si>
  <si>
    <t>Aktivnost A1013 01</t>
  </si>
  <si>
    <t>Aktivnost A1013 02</t>
  </si>
  <si>
    <t>Aktivnost A1013 03</t>
  </si>
  <si>
    <t>Aktivnost A1013 04</t>
  </si>
  <si>
    <t>Aktivnost A1013 05</t>
  </si>
  <si>
    <t xml:space="preserve">022 Civilna zaštita </t>
  </si>
  <si>
    <t>066 Rashodi vezani uz stanovanje i kom. Pogodnosti koji nisu drugdje svrstani</t>
  </si>
  <si>
    <t xml:space="preserve">052 Gospodarenjem otpadnim vodama </t>
  </si>
  <si>
    <t xml:space="preserve">102 Starost </t>
  </si>
  <si>
    <t xml:space="preserve">043 Gorivo i energija </t>
  </si>
  <si>
    <t>Aktivnost A1007 06</t>
  </si>
  <si>
    <t>Izgradnja telekomunikacijske infrastrukture</t>
  </si>
  <si>
    <t>J</t>
  </si>
  <si>
    <t>PRIHODI POSLOVANJA PREMA EKONOMSKOJ KLASIFIKACIJI</t>
  </si>
  <si>
    <t>RASHODI POSLOVANJA PREMA EKONOMSKOJ KLASIFIKACIJI</t>
  </si>
  <si>
    <t>EUR</t>
  </si>
  <si>
    <t>PRIHODI POSLOVANJA PREMA IZVORIMA FINANCIRANJA</t>
  </si>
  <si>
    <t>Brojčana oznaka i naziv</t>
  </si>
  <si>
    <t>1 Opći prihodi i primici</t>
  </si>
  <si>
    <t xml:space="preserve">   11 Opći prihodi i primici</t>
  </si>
  <si>
    <t>…</t>
  </si>
  <si>
    <t>3 Vlastiti prihodi</t>
  </si>
  <si>
    <t xml:space="preserve">  31 Vlastiti prihodi</t>
  </si>
  <si>
    <t>RASHODI POSLOVANJA PREMA IZVORIMA FINANCIRANJA</t>
  </si>
  <si>
    <t>B. RAČUN FINANCIRANJA PREMA IZVORIMA FINANCIRANJA</t>
  </si>
  <si>
    <t>PRIMICI UKUPNO</t>
  </si>
  <si>
    <t>8 Namjenski primici od zaduživanja</t>
  </si>
  <si>
    <t xml:space="preserve">   81 Namjenski primici od zaduživanja</t>
  </si>
  <si>
    <t>IZDACI UKUPNO</t>
  </si>
  <si>
    <t xml:space="preserve">  11 Opći prihodi i primici</t>
  </si>
  <si>
    <t>B. RAČUN FINANCIRANJA PREMA EKONOMSKOJ KLASIFIKACIJI</t>
  </si>
  <si>
    <t>5 Pomoći</t>
  </si>
  <si>
    <t xml:space="preserve">  '52 Ostale pomoći</t>
  </si>
  <si>
    <t>Izvor financiranja 31</t>
  </si>
  <si>
    <t>Proračun za 2025.</t>
  </si>
  <si>
    <t>Izvršenje 1.1.2024.- 11.11.2024.</t>
  </si>
  <si>
    <t>Izvršenje 1.1.2024.-11.11.2024.</t>
  </si>
  <si>
    <t xml:space="preserve">Izgradnja novog dječjeg vrtića </t>
  </si>
  <si>
    <t>Aktivnost A1001 03</t>
  </si>
  <si>
    <t>Lokalni izbori 2025.</t>
  </si>
  <si>
    <t xml:space="preserve">Informatička podrška - računalne usluge, računovodstvene i digitalne usluge </t>
  </si>
  <si>
    <t>Uređenje prostora-sanacija okoliša</t>
  </si>
  <si>
    <t>Aktivnost A1004 15</t>
  </si>
  <si>
    <t xml:space="preserve">Zbrinjavanje napuštenih životinja </t>
  </si>
  <si>
    <t>Sufinanciranje dječjeg vrtića Proložac</t>
  </si>
  <si>
    <t>Sufinanciranje dječih vrtića Imotski</t>
  </si>
  <si>
    <t>Sufinanciranje dječih vrtića Ribica</t>
  </si>
  <si>
    <t>Sufinanciranje dječih vrtića Loptica</t>
  </si>
  <si>
    <t>Javni radovi na području Općine Proložac kroz 2025.</t>
  </si>
  <si>
    <t>Izgradnja svlačionica uz nogometno igralište Šarapov</t>
  </si>
  <si>
    <t xml:space="preserve">Toni Grbavac Garac </t>
  </si>
  <si>
    <t>Uređenje športskog centra Nuga</t>
  </si>
  <si>
    <t>Uređenje "Blagajne"</t>
  </si>
  <si>
    <t xml:space="preserve">Uređenje šetnica </t>
  </si>
  <si>
    <t xml:space="preserve">Izgradnja novih i obnova postojećih trgova, vidikovaca i odmarališta </t>
  </si>
  <si>
    <t xml:space="preserve">Izgradnja i uređenje dječjih igrališta </t>
  </si>
  <si>
    <t>Financiranje lokalnih medija i servisa</t>
  </si>
  <si>
    <t xml:space="preserve">Malonogometni turnir sela i zaseoka Općine Proložac </t>
  </si>
  <si>
    <t>Uređenje nogometnih  igrališta na području Općine Proložac</t>
  </si>
  <si>
    <t>Aktivnost A1007 02</t>
  </si>
  <si>
    <t>Aktivnost A1007 07</t>
  </si>
  <si>
    <t>Aktivnost A1007 08</t>
  </si>
  <si>
    <t>Kapitalni projekt K1009 10</t>
  </si>
  <si>
    <t>Kapitalni projket K1009 12</t>
  </si>
  <si>
    <t>Kapitalni projekt K1009 13</t>
  </si>
  <si>
    <t>Aktivnost K1009 14</t>
  </si>
  <si>
    <t>Aktivnost K1009 15</t>
  </si>
  <si>
    <t>Aktivnost K1009 16</t>
  </si>
  <si>
    <t>Kapitalni projekt K1009 17</t>
  </si>
  <si>
    <t>Kapitalni projekt K1009 18</t>
  </si>
  <si>
    <t>Aktivnost A1011 03</t>
  </si>
  <si>
    <t>Aktivnost A1012 04</t>
  </si>
  <si>
    <t>Aktivnost A1007 09</t>
  </si>
  <si>
    <t>Osnovna škola Ivan Leko</t>
  </si>
  <si>
    <t>Kapitalni projekt K1009 19</t>
  </si>
  <si>
    <t>Izgradnja mladog naselja "Vučja draga"</t>
  </si>
  <si>
    <t>Rebalans proračuna za 2025. godinu</t>
  </si>
  <si>
    <t>Indeks</t>
  </si>
  <si>
    <t xml:space="preserve">Indeks </t>
  </si>
  <si>
    <t xml:space="preserve">Na temelju članka 40. st. 2. Zakona o proračunu NN (144/21) Općinski načelnik dana 28. svibnja 2026. donosi </t>
  </si>
  <si>
    <t>Izvršenje  proračuna za 2025. godinu</t>
  </si>
  <si>
    <t>IZVRŠENJE  PRORAČUNA OPĆINE PROLOŽAC ZA 2025. GODINU</t>
  </si>
  <si>
    <t>IZVRŠENJE PRORAČUNA OPĆINE PROLOŽAC ZA 2025. GODINU</t>
  </si>
  <si>
    <t>Izvršenje proračuna za 2025. godinu</t>
  </si>
  <si>
    <t xml:space="preserve">IZVRŠENJE PRORAČUNA OPĆINE PROLOŽAC ZA 2025. GODINU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</si>
</sst>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i/>
      <sz val="10"/>
      <name val="Arial"/>
      <family val="2"/>
      <charset val="238"/>
    </font>
    <font>
      <b/>
      <sz val="10"/>
      <name val="Arial"/>
      <family val="2"/>
      <charset val="238"/>
    </font>
    <font>
      <sz val="10"/>
      <name val="Arial"/>
      <family val="2"/>
      <charset val="238"/>
    </font>
    <font>
      <b/>
      <sz val="12"/>
      <name val="Arial"/>
      <family val="2"/>
      <charset val="238"/>
    </font>
    <font>
      <sz val="11"/>
      <name val="Calibri"/>
      <family val="2"/>
      <charset val="238"/>
      <scheme val="minor"/>
    </font>
    <font>
      <b/>
      <sz val="14"/>
      <name val="Arial"/>
      <family val="2"/>
      <charset val="238"/>
    </font>
    <font>
      <sz val="12"/>
      <name val="Calibri"/>
      <family val="2"/>
      <charset val="238"/>
      <scheme val="minor"/>
    </font>
    <font>
      <sz val="10"/>
      <name val="Calibri"/>
      <family val="2"/>
      <charset val="238"/>
      <scheme val="minor"/>
    </font>
    <font>
      <i/>
      <sz val="11"/>
      <name val="Calibri"/>
      <family val="2"/>
      <charset val="238"/>
      <scheme val="minor"/>
    </font>
    <font>
      <sz val="11"/>
      <name val="Arial"/>
      <family val="2"/>
      <charset val="238"/>
    </font>
    <font>
      <sz val="12"/>
      <name val="Arial"/>
      <family val="2"/>
      <charset val="238"/>
    </font>
    <font>
      <sz val="14"/>
      <name val="Arial"/>
      <family val="2"/>
      <charset val="238"/>
    </font>
    <font>
      <b/>
      <sz val="11"/>
      <name val="Calibri"/>
      <family val="2"/>
      <charset val="238"/>
      <scheme val="minor"/>
    </font>
    <font>
      <b/>
      <i/>
      <sz val="11"/>
      <name val="Calibri"/>
      <family val="2"/>
      <charset val="238"/>
      <scheme val="minor"/>
    </font>
    <font>
      <b/>
      <sz val="10"/>
      <color indexed="8"/>
      <name val="Arial"/>
      <family val="2"/>
      <charset val="238"/>
    </font>
    <font>
      <b/>
      <sz val="10"/>
      <color theme="1"/>
      <name val="Calibri"/>
      <family val="2"/>
      <charset val="238"/>
      <scheme val="minor"/>
    </font>
    <font>
      <b/>
      <sz val="12"/>
      <color indexed="8"/>
      <name val="Arial"/>
      <family val="2"/>
      <charset val="238"/>
    </font>
    <font>
      <b/>
      <i/>
      <sz val="9"/>
      <color indexed="8"/>
      <name val="Arial"/>
      <family val="2"/>
      <charset val="238"/>
    </font>
    <font>
      <sz val="9"/>
      <color theme="1"/>
      <name val="Arial"/>
      <family val="2"/>
      <charset val="238"/>
    </font>
    <font>
      <b/>
      <sz val="14"/>
      <color indexed="8"/>
      <name val="Arial"/>
      <family val="2"/>
      <charset val="238"/>
    </font>
    <font>
      <sz val="10"/>
      <color indexed="8"/>
      <name val="Arial"/>
      <family val="2"/>
      <charset val="238"/>
    </font>
    <font>
      <sz val="11"/>
      <color rgb="FFFF0000"/>
      <name val="Calibri"/>
      <family val="2"/>
      <charset val="238"/>
      <scheme val="minor"/>
    </font>
    <font>
      <b/>
      <sz val="10"/>
      <color indexed="8"/>
      <name val="Arial"/>
      <family val="2"/>
    </font>
    <font>
      <i/>
      <sz val="11"/>
      <color rgb="FFFF0000"/>
      <name val="Calibri"/>
      <family val="2"/>
      <charset val="238"/>
      <scheme val="minor"/>
    </font>
    <font>
      <sz val="11"/>
      <color theme="1"/>
      <name val="Calibri"/>
      <family val="2"/>
      <charset val="238"/>
      <scheme val="minor"/>
    </font>
    <font>
      <sz val="10"/>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bgColor indexed="64"/>
      </patternFill>
    </fill>
    <fill>
      <patternFill patternType="solid">
        <fgColor theme="7"/>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FF869E"/>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theme="2"/>
      </top>
      <bottom/>
      <diagonal/>
    </border>
  </borders>
  <cellStyleXfs count="2">
    <xf numFmtId="0" fontId="0" fillId="0" borderId="0"/>
    <xf numFmtId="9" fontId="25" fillId="0" borderId="0" applyFont="0" applyFill="0" applyBorder="0" applyAlignment="0" applyProtection="0"/>
  </cellStyleXfs>
  <cellXfs count="204">
    <xf numFmtId="0" fontId="0" fillId="0" borderId="0" xfId="0"/>
    <xf numFmtId="0" fontId="5" fillId="0" borderId="0" xfId="0" applyFont="1" applyProtection="1">
      <protection locked="0" hidden="1"/>
    </xf>
    <xf numFmtId="0" fontId="6" fillId="0" borderId="0" xfId="0" applyFont="1" applyAlignment="1" applyProtection="1">
      <alignment horizontal="center" vertical="center" wrapText="1"/>
      <protection locked="0" hidden="1"/>
    </xf>
    <xf numFmtId="0" fontId="3" fillId="0" borderId="0" xfId="0" applyFont="1" applyAlignment="1" applyProtection="1">
      <alignment vertical="center" wrapText="1"/>
      <protection locked="0" hidden="1"/>
    </xf>
    <xf numFmtId="0" fontId="6" fillId="0" borderId="0" xfId="0" applyFont="1" applyAlignment="1" applyProtection="1">
      <alignment horizontal="left" wrapText="1"/>
      <protection locked="0" hidden="1"/>
    </xf>
    <xf numFmtId="0" fontId="12" fillId="0" borderId="0" xfId="0" applyFont="1" applyAlignment="1" applyProtection="1">
      <alignment wrapText="1"/>
      <protection locked="0" hidden="1"/>
    </xf>
    <xf numFmtId="0" fontId="6" fillId="0" borderId="5" xfId="0" applyFont="1" applyBorder="1" applyAlignment="1" applyProtection="1">
      <alignment horizontal="center" vertical="center" wrapText="1"/>
      <protection locked="0" hidden="1"/>
    </xf>
    <xf numFmtId="0" fontId="13" fillId="0" borderId="5" xfId="0" applyFont="1" applyBorder="1" applyAlignment="1" applyProtection="1">
      <alignment horizontal="center" vertical="center"/>
      <protection locked="0" hidden="1"/>
    </xf>
    <xf numFmtId="0" fontId="16" fillId="0" borderId="5" xfId="0" applyFont="1" applyBorder="1" applyAlignment="1" applyProtection="1">
      <alignment horizontal="right" vertical="center"/>
      <protection locked="0" hidden="1"/>
    </xf>
    <xf numFmtId="0" fontId="2" fillId="0" borderId="1" xfId="0" quotePrefix="1" applyFont="1" applyBorder="1" applyAlignment="1" applyProtection="1">
      <alignment horizontal="left" wrapText="1"/>
      <protection locked="0" hidden="1"/>
    </xf>
    <xf numFmtId="0" fontId="2" fillId="0" borderId="2" xfId="0" quotePrefix="1" applyFont="1" applyBorder="1" applyAlignment="1" applyProtection="1">
      <alignment horizontal="left" wrapText="1"/>
      <protection locked="0" hidden="1"/>
    </xf>
    <xf numFmtId="0" fontId="2" fillId="0" borderId="2" xfId="0" quotePrefix="1" applyFont="1" applyBorder="1" applyAlignment="1" applyProtection="1">
      <alignment horizontal="center" wrapText="1"/>
      <protection locked="0" hidden="1"/>
    </xf>
    <xf numFmtId="0" fontId="2" fillId="0" borderId="2" xfId="0" quotePrefix="1" applyFont="1" applyBorder="1" applyAlignment="1" applyProtection="1">
      <alignment horizontal="left"/>
      <protection locked="0" hidden="1"/>
    </xf>
    <xf numFmtId="0" fontId="2" fillId="2" borderId="3" xfId="0" applyFont="1" applyFill="1" applyBorder="1" applyAlignment="1" applyProtection="1">
      <alignment horizontal="center" vertical="center" wrapText="1"/>
      <protection locked="0" hidden="1"/>
    </xf>
    <xf numFmtId="0" fontId="2" fillId="2" borderId="3" xfId="0" applyFont="1" applyFill="1" applyBorder="1" applyAlignment="1" applyProtection="1">
      <alignment horizontal="right" vertical="center" wrapText="1"/>
      <protection locked="0" hidden="1"/>
    </xf>
    <xf numFmtId="0" fontId="3" fillId="3" borderId="2" xfId="0" applyFont="1" applyFill="1" applyBorder="1" applyAlignment="1" applyProtection="1">
      <alignment vertical="center"/>
      <protection locked="0" hidden="1"/>
    </xf>
    <xf numFmtId="3" fontId="2" fillId="3" borderId="3" xfId="0" applyNumberFormat="1" applyFont="1" applyFill="1" applyBorder="1" applyAlignment="1" applyProtection="1">
      <alignment horizontal="right"/>
      <protection locked="0" hidden="1"/>
    </xf>
    <xf numFmtId="3" fontId="2" fillId="0" borderId="3" xfId="0" applyNumberFormat="1" applyFont="1" applyBorder="1" applyAlignment="1" applyProtection="1">
      <alignment horizontal="right"/>
      <protection locked="0" hidden="1"/>
    </xf>
    <xf numFmtId="0" fontId="2" fillId="3" borderId="1" xfId="0" applyFont="1" applyFill="1" applyBorder="1" applyAlignment="1" applyProtection="1">
      <alignment horizontal="left" vertical="center"/>
      <protection locked="0" hidden="1"/>
    </xf>
    <xf numFmtId="3" fontId="2" fillId="3" borderId="3" xfId="0" applyNumberFormat="1" applyFont="1" applyFill="1" applyBorder="1" applyAlignment="1" applyProtection="1">
      <alignment horizontal="right" wrapText="1"/>
      <protection locked="0" hidden="1"/>
    </xf>
    <xf numFmtId="0" fontId="12" fillId="0" borderId="0" xfId="0" applyFont="1" applyAlignment="1" applyProtection="1">
      <alignment horizontal="center" vertical="center" wrapText="1"/>
      <protection locked="0" hidden="1"/>
    </xf>
    <xf numFmtId="0" fontId="3" fillId="0" borderId="0" xfId="0" applyFont="1" applyProtection="1">
      <protection locked="0" hidden="1"/>
    </xf>
    <xf numFmtId="3" fontId="15" fillId="3" borderId="3" xfId="0" applyNumberFormat="1" applyFont="1" applyFill="1" applyBorder="1" applyAlignment="1" applyProtection="1">
      <alignment horizontal="right"/>
      <protection locked="0" hidden="1"/>
    </xf>
    <xf numFmtId="0" fontId="0" fillId="0" borderId="0" xfId="0" applyProtection="1">
      <protection locked="0" hidden="1"/>
    </xf>
    <xf numFmtId="0" fontId="2" fillId="0" borderId="0" xfId="0" quotePrefix="1" applyFont="1" applyAlignment="1" applyProtection="1">
      <alignment horizontal="left" vertical="center" wrapText="1"/>
      <protection locked="0" hidden="1"/>
    </xf>
    <xf numFmtId="3" fontId="15" fillId="0" borderId="0" xfId="0" applyNumberFormat="1" applyFont="1" applyAlignment="1" applyProtection="1">
      <alignment horizontal="right"/>
      <protection locked="0" hidden="1"/>
    </xf>
    <xf numFmtId="0" fontId="6" fillId="0" borderId="0" xfId="0" quotePrefix="1" applyFont="1" applyAlignment="1" applyProtection="1">
      <alignment horizontal="center" vertical="center" wrapText="1"/>
      <protection locked="0" hidden="1"/>
    </xf>
    <xf numFmtId="0" fontId="20" fillId="0" borderId="0" xfId="0" applyFont="1" applyAlignment="1" applyProtection="1">
      <alignment horizontal="center" vertical="center" wrapText="1"/>
      <protection locked="0" hidden="1"/>
    </xf>
    <xf numFmtId="0" fontId="21" fillId="0" borderId="0" xfId="0" applyFont="1" applyAlignment="1" applyProtection="1">
      <alignment vertical="center" wrapText="1"/>
      <protection locked="0" hidden="1"/>
    </xf>
    <xf numFmtId="0" fontId="15" fillId="4" borderId="3" xfId="0" applyFont="1" applyFill="1" applyBorder="1" applyAlignment="1" applyProtection="1">
      <alignment horizontal="center" vertical="center" wrapText="1"/>
      <protection locked="0" hidden="1"/>
    </xf>
    <xf numFmtId="0" fontId="15" fillId="4" borderId="3" xfId="0" applyFont="1" applyFill="1" applyBorder="1" applyAlignment="1" applyProtection="1">
      <alignment horizontal="right" vertical="center" wrapText="1"/>
      <protection locked="0" hidden="1"/>
    </xf>
    <xf numFmtId="0" fontId="15" fillId="0" borderId="3" xfId="0" applyFont="1" applyBorder="1" applyAlignment="1" applyProtection="1">
      <alignment horizontal="left" vertical="center" wrapText="1"/>
      <protection locked="0" hidden="1"/>
    </xf>
    <xf numFmtId="3" fontId="15" fillId="0" borderId="3" xfId="0" applyNumberFormat="1" applyFont="1" applyBorder="1" applyAlignment="1" applyProtection="1">
      <alignment horizontal="right" vertical="center" wrapText="1"/>
      <protection locked="0" hidden="1"/>
    </xf>
    <xf numFmtId="0" fontId="2" fillId="2" borderId="3" xfId="0" applyFont="1" applyFill="1" applyBorder="1" applyAlignment="1" applyProtection="1">
      <alignment horizontal="left" vertical="center" wrapText="1"/>
      <protection locked="0" hidden="1"/>
    </xf>
    <xf numFmtId="3" fontId="15" fillId="2" borderId="3" xfId="0" applyNumberFormat="1" applyFont="1" applyFill="1" applyBorder="1" applyAlignment="1" applyProtection="1">
      <alignment horizontal="right"/>
      <protection locked="0" hidden="1"/>
    </xf>
    <xf numFmtId="0" fontId="1" fillId="2" borderId="3" xfId="0" quotePrefix="1" applyFont="1" applyFill="1" applyBorder="1" applyAlignment="1" applyProtection="1">
      <alignment horizontal="left" vertical="center"/>
      <protection locked="0" hidden="1"/>
    </xf>
    <xf numFmtId="3" fontId="21" fillId="2" borderId="3" xfId="0" applyNumberFormat="1" applyFont="1" applyFill="1" applyBorder="1" applyAlignment="1" applyProtection="1">
      <alignment horizontal="right"/>
      <protection locked="0" hidden="1"/>
    </xf>
    <xf numFmtId="3" fontId="23" fillId="2" borderId="3" xfId="0" applyNumberFormat="1" applyFont="1" applyFill="1" applyBorder="1" applyAlignment="1" applyProtection="1">
      <alignment horizontal="right"/>
      <protection locked="0" hidden="1"/>
    </xf>
    <xf numFmtId="0" fontId="2" fillId="2" borderId="3" xfId="0" applyFont="1" applyFill="1" applyBorder="1" applyAlignment="1" applyProtection="1">
      <alignment vertical="center" wrapText="1"/>
      <protection locked="0" hidden="1"/>
    </xf>
    <xf numFmtId="3" fontId="0" fillId="0" borderId="0" xfId="0" applyNumberFormat="1" applyProtection="1">
      <protection locked="0" hidden="1"/>
    </xf>
    <xf numFmtId="0" fontId="9" fillId="0" borderId="0" xfId="0" applyFont="1" applyProtection="1">
      <protection locked="0" hidden="1"/>
    </xf>
    <xf numFmtId="3" fontId="9" fillId="0" borderId="0" xfId="0" applyNumberFormat="1" applyFont="1" applyProtection="1">
      <protection locked="0" hidden="1"/>
    </xf>
    <xf numFmtId="0" fontId="2" fillId="4" borderId="3" xfId="0" applyFont="1" applyFill="1" applyBorder="1" applyAlignment="1" applyProtection="1">
      <alignment horizontal="center" vertical="center" wrapText="1"/>
      <protection locked="0" hidden="1"/>
    </xf>
    <xf numFmtId="0" fontId="2" fillId="4" borderId="4" xfId="0" applyFont="1" applyFill="1" applyBorder="1" applyAlignment="1" applyProtection="1">
      <alignment horizontal="center" vertical="center" wrapText="1"/>
      <protection locked="0" hidden="1"/>
    </xf>
    <xf numFmtId="0" fontId="2" fillId="5" borderId="3" xfId="0" applyFont="1" applyFill="1" applyBorder="1" applyAlignment="1" applyProtection="1">
      <alignment horizontal="left" vertical="center" wrapText="1"/>
      <protection locked="0" hidden="1"/>
    </xf>
    <xf numFmtId="3" fontId="3" fillId="5" borderId="4" xfId="0" applyNumberFormat="1" applyFont="1" applyFill="1" applyBorder="1" applyAlignment="1" applyProtection="1">
      <alignment horizontal="right"/>
      <protection locked="0" hidden="1"/>
    </xf>
    <xf numFmtId="3" fontId="3" fillId="5" borderId="3" xfId="0" applyNumberFormat="1" applyFont="1" applyFill="1" applyBorder="1" applyAlignment="1" applyProtection="1">
      <alignment horizontal="right"/>
      <protection locked="0" hidden="1"/>
    </xf>
    <xf numFmtId="3" fontId="2" fillId="5" borderId="3" xfId="0" applyNumberFormat="1" applyFont="1" applyFill="1" applyBorder="1" applyAlignment="1" applyProtection="1">
      <alignment horizontal="right"/>
      <protection locked="0" hidden="1"/>
    </xf>
    <xf numFmtId="3" fontId="14" fillId="0" borderId="0" xfId="0" applyNumberFormat="1" applyFont="1" applyProtection="1">
      <protection locked="0" hidden="1"/>
    </xf>
    <xf numFmtId="0" fontId="3" fillId="2" borderId="3" xfId="0" applyFont="1" applyFill="1" applyBorder="1" applyAlignment="1" applyProtection="1">
      <alignment horizontal="left" vertical="center" wrapText="1"/>
      <protection locked="0" hidden="1"/>
    </xf>
    <xf numFmtId="3" fontId="3" fillId="2" borderId="4" xfId="0" applyNumberFormat="1" applyFont="1" applyFill="1" applyBorder="1" applyAlignment="1" applyProtection="1">
      <alignment horizontal="right"/>
      <protection locked="0" hidden="1"/>
    </xf>
    <xf numFmtId="3" fontId="3" fillId="2" borderId="3" xfId="0" applyNumberFormat="1" applyFont="1" applyFill="1" applyBorder="1" applyAlignment="1" applyProtection="1">
      <alignment horizontal="right"/>
      <protection locked="0" hidden="1"/>
    </xf>
    <xf numFmtId="0" fontId="3" fillId="2" borderId="3" xfId="0" quotePrefix="1" applyFont="1" applyFill="1" applyBorder="1" applyAlignment="1" applyProtection="1">
      <alignment horizontal="left" vertical="center"/>
      <protection locked="0" hidden="1"/>
    </xf>
    <xf numFmtId="0" fontId="3" fillId="2" borderId="3" xfId="0" quotePrefix="1" applyFont="1" applyFill="1" applyBorder="1" applyAlignment="1" applyProtection="1">
      <alignment horizontal="left" vertical="center" wrapText="1"/>
      <protection locked="0" hidden="1"/>
    </xf>
    <xf numFmtId="0" fontId="2" fillId="5" borderId="3" xfId="0" applyFont="1" applyFill="1" applyBorder="1" applyAlignment="1" applyProtection="1">
      <alignment horizontal="left" vertical="center"/>
      <protection locked="0" hidden="1"/>
    </xf>
    <xf numFmtId="0" fontId="2" fillId="5" borderId="3" xfId="0" applyFont="1" applyFill="1" applyBorder="1" applyAlignment="1" applyProtection="1">
      <alignment vertical="center" wrapText="1"/>
      <protection locked="0" hidden="1"/>
    </xf>
    <xf numFmtId="0" fontId="3" fillId="2" borderId="3" xfId="0" applyFont="1" applyFill="1" applyBorder="1" applyAlignment="1" applyProtection="1">
      <alignment vertical="center" wrapText="1"/>
      <protection locked="0" hidden="1"/>
    </xf>
    <xf numFmtId="0" fontId="5" fillId="0" borderId="3" xfId="0" applyFont="1" applyBorder="1" applyProtection="1">
      <protection locked="0" hidden="1"/>
    </xf>
    <xf numFmtId="0" fontId="5" fillId="0" borderId="3" xfId="0" applyFont="1" applyBorder="1" applyAlignment="1" applyProtection="1">
      <alignment horizontal="left"/>
      <protection locked="0" hidden="1"/>
    </xf>
    <xf numFmtId="0" fontId="3" fillId="0" borderId="3" xfId="0" applyFont="1" applyBorder="1" applyAlignment="1" applyProtection="1">
      <alignment wrapText="1"/>
      <protection locked="0" hidden="1"/>
    </xf>
    <xf numFmtId="3" fontId="5" fillId="0" borderId="3" xfId="0" applyNumberFormat="1" applyFont="1" applyBorder="1" applyProtection="1">
      <protection locked="0" hidden="1"/>
    </xf>
    <xf numFmtId="0" fontId="2" fillId="4" borderId="3" xfId="0" applyFont="1" applyFill="1" applyBorder="1" applyAlignment="1" applyProtection="1">
      <alignment horizontal="right" vertical="center" wrapText="1"/>
      <protection locked="0" hidden="1"/>
    </xf>
    <xf numFmtId="0" fontId="22" fillId="0" borderId="0" xfId="0" applyFont="1" applyProtection="1">
      <protection locked="0" hidden="1"/>
    </xf>
    <xf numFmtId="3" fontId="5" fillId="0" borderId="0" xfId="0" applyNumberFormat="1" applyFont="1" applyProtection="1">
      <protection locked="0" hidden="1"/>
    </xf>
    <xf numFmtId="3" fontId="3" fillId="5" borderId="3" xfId="0" applyNumberFormat="1" applyFont="1" applyFill="1" applyBorder="1" applyAlignment="1" applyProtection="1">
      <alignment horizontal="center"/>
      <protection locked="0" hidden="1"/>
    </xf>
    <xf numFmtId="3" fontId="3" fillId="2" borderId="3" xfId="0" applyNumberFormat="1" applyFont="1" applyFill="1" applyBorder="1" applyAlignment="1" applyProtection="1">
      <alignment horizontal="center"/>
      <protection locked="0" hidden="1"/>
    </xf>
    <xf numFmtId="0" fontId="1" fillId="2" borderId="3" xfId="0" quotePrefix="1" applyFont="1" applyFill="1" applyBorder="1" applyAlignment="1" applyProtection="1">
      <alignment horizontal="left" vertical="center" wrapText="1"/>
      <protection locked="0" hidden="1"/>
    </xf>
    <xf numFmtId="3" fontId="2" fillId="2" borderId="3" xfId="0" applyNumberFormat="1" applyFont="1" applyFill="1" applyBorder="1" applyAlignment="1" applyProtection="1">
      <alignment horizontal="right"/>
      <protection locked="0" hidden="1"/>
    </xf>
    <xf numFmtId="0" fontId="3" fillId="0" borderId="0" xfId="0" applyFont="1" applyAlignment="1" applyProtection="1">
      <alignment horizontal="center" vertical="center" wrapText="1"/>
      <protection locked="0" hidden="1"/>
    </xf>
    <xf numFmtId="0" fontId="2" fillId="6" borderId="3" xfId="0" applyFont="1" applyFill="1" applyBorder="1" applyAlignment="1" applyProtection="1">
      <alignment horizontal="left" vertical="center" wrapText="1"/>
      <protection locked="0" hidden="1"/>
    </xf>
    <xf numFmtId="3" fontId="3" fillId="6" borderId="3" xfId="0" applyNumberFormat="1" applyFont="1" applyFill="1" applyBorder="1" applyAlignment="1" applyProtection="1">
      <alignment horizontal="right"/>
      <protection locked="0" hidden="1"/>
    </xf>
    <xf numFmtId="3" fontId="2" fillId="6" borderId="3" xfId="0" applyNumberFormat="1" applyFont="1" applyFill="1" applyBorder="1" applyAlignment="1" applyProtection="1">
      <alignment horizontal="right"/>
      <protection locked="0" hidden="1"/>
    </xf>
    <xf numFmtId="3" fontId="3" fillId="0" borderId="0" xfId="0" applyNumberFormat="1" applyFont="1" applyAlignment="1" applyProtection="1">
      <alignment horizontal="right"/>
      <protection locked="0" hidden="1"/>
    </xf>
    <xf numFmtId="3" fontId="3" fillId="2" borderId="0" xfId="0" applyNumberFormat="1" applyFont="1" applyFill="1" applyAlignment="1" applyProtection="1">
      <alignment horizontal="right"/>
      <protection locked="0" hidden="1"/>
    </xf>
    <xf numFmtId="0" fontId="1" fillId="2" borderId="3" xfId="0" applyFont="1" applyFill="1" applyBorder="1" applyAlignment="1" applyProtection="1">
      <alignment horizontal="left" vertical="center"/>
      <protection locked="0" hidden="1"/>
    </xf>
    <xf numFmtId="0" fontId="5" fillId="0" borderId="6" xfId="0" applyFont="1" applyBorder="1" applyProtection="1">
      <protection locked="0" hidden="1"/>
    </xf>
    <xf numFmtId="0" fontId="1" fillId="2" borderId="3" xfId="0" applyFont="1" applyFill="1" applyBorder="1" applyAlignment="1" applyProtection="1">
      <alignment horizontal="left" vertical="center" wrapText="1"/>
      <protection locked="0" hidden="1"/>
    </xf>
    <xf numFmtId="0" fontId="1" fillId="0" borderId="3" xfId="0" applyFont="1" applyBorder="1" applyProtection="1">
      <protection locked="0" hidden="1"/>
    </xf>
    <xf numFmtId="0" fontId="9" fillId="0" borderId="3" xfId="0" applyFont="1" applyBorder="1" applyProtection="1">
      <protection locked="0" hidden="1"/>
    </xf>
    <xf numFmtId="0" fontId="13" fillId="5" borderId="3" xfId="0" applyFont="1" applyFill="1" applyBorder="1" applyProtection="1">
      <protection locked="0" hidden="1"/>
    </xf>
    <xf numFmtId="0" fontId="5" fillId="5" borderId="3" xfId="0" applyFont="1" applyFill="1" applyBorder="1" applyProtection="1">
      <protection locked="0" hidden="1"/>
    </xf>
    <xf numFmtId="3" fontId="13" fillId="5" borderId="3" xfId="0" applyNumberFormat="1" applyFont="1" applyFill="1" applyBorder="1" applyProtection="1">
      <protection locked="0" hidden="1"/>
    </xf>
    <xf numFmtId="0" fontId="9" fillId="0" borderId="3" xfId="0" applyFont="1" applyBorder="1" applyAlignment="1" applyProtection="1">
      <alignment wrapText="1"/>
      <protection locked="0" hidden="1"/>
    </xf>
    <xf numFmtId="0" fontId="5" fillId="0" borderId="0" xfId="0" applyFont="1" applyAlignment="1" applyProtection="1">
      <alignment horizontal="center"/>
      <protection locked="0" hidden="1"/>
    </xf>
    <xf numFmtId="4" fontId="9" fillId="0" borderId="0" xfId="0" applyNumberFormat="1" applyFont="1" applyProtection="1">
      <protection locked="0" hidden="1"/>
    </xf>
    <xf numFmtId="3" fontId="6" fillId="0" borderId="0" xfId="0" applyNumberFormat="1" applyFont="1" applyAlignment="1" applyProtection="1">
      <alignment horizontal="center" vertical="center" wrapText="1"/>
      <protection locked="0" hidden="1"/>
    </xf>
    <xf numFmtId="0" fontId="2" fillId="8" borderId="4" xfId="0" applyFont="1" applyFill="1" applyBorder="1" applyAlignment="1" applyProtection="1">
      <alignment horizontal="left" vertical="center" wrapText="1"/>
      <protection locked="0" hidden="1"/>
    </xf>
    <xf numFmtId="3" fontId="3" fillId="8" borderId="4" xfId="0" applyNumberFormat="1" applyFont="1" applyFill="1" applyBorder="1" applyAlignment="1" applyProtection="1">
      <alignment horizontal="right"/>
      <protection locked="0" hidden="1"/>
    </xf>
    <xf numFmtId="3" fontId="2" fillId="8" borderId="3" xfId="0" applyNumberFormat="1" applyFont="1" applyFill="1" applyBorder="1" applyAlignment="1" applyProtection="1">
      <alignment horizontal="center"/>
      <protection locked="0" hidden="1"/>
    </xf>
    <xf numFmtId="4" fontId="14" fillId="0" borderId="0" xfId="0" applyNumberFormat="1" applyFont="1" applyProtection="1">
      <protection locked="0" hidden="1"/>
    </xf>
    <xf numFmtId="0" fontId="2" fillId="7" borderId="4" xfId="0" applyFont="1" applyFill="1" applyBorder="1" applyAlignment="1" applyProtection="1">
      <alignment horizontal="left" vertical="center" wrapText="1"/>
      <protection locked="0" hidden="1"/>
    </xf>
    <xf numFmtId="3" fontId="3" fillId="7" borderId="4" xfId="0" applyNumberFormat="1" applyFont="1" applyFill="1" applyBorder="1" applyAlignment="1" applyProtection="1">
      <alignment horizontal="right"/>
      <protection locked="0" hidden="1"/>
    </xf>
    <xf numFmtId="3" fontId="2" fillId="7" borderId="3" xfId="0" applyNumberFormat="1" applyFont="1" applyFill="1" applyBorder="1" applyAlignment="1" applyProtection="1">
      <alignment horizontal="right"/>
      <protection locked="0" hidden="1"/>
    </xf>
    <xf numFmtId="3" fontId="2" fillId="7" borderId="3" xfId="0" applyNumberFormat="1" applyFont="1" applyFill="1" applyBorder="1" applyAlignment="1" applyProtection="1">
      <alignment horizontal="center"/>
      <protection locked="0" hidden="1"/>
    </xf>
    <xf numFmtId="0" fontId="2" fillId="6" borderId="4" xfId="0" applyFont="1" applyFill="1" applyBorder="1" applyAlignment="1" applyProtection="1">
      <alignment horizontal="left" vertical="center" wrapText="1"/>
      <protection locked="0" hidden="1"/>
    </xf>
    <xf numFmtId="3" fontId="3" fillId="6" borderId="4" xfId="0" applyNumberFormat="1" applyFont="1" applyFill="1" applyBorder="1" applyAlignment="1" applyProtection="1">
      <alignment horizontal="right"/>
      <protection locked="0" hidden="1"/>
    </xf>
    <xf numFmtId="3" fontId="2" fillId="6" borderId="3" xfId="0" applyNumberFormat="1" applyFont="1" applyFill="1" applyBorder="1" applyAlignment="1" applyProtection="1">
      <alignment horizontal="center"/>
      <protection locked="0" hidden="1"/>
    </xf>
    <xf numFmtId="0" fontId="2" fillId="5" borderId="4" xfId="0" applyFont="1" applyFill="1" applyBorder="1" applyAlignment="1" applyProtection="1">
      <alignment horizontal="left" vertical="center" wrapText="1"/>
      <protection locked="0" hidden="1"/>
    </xf>
    <xf numFmtId="0" fontId="1" fillId="2" borderId="4" xfId="0" applyFont="1" applyFill="1" applyBorder="1" applyAlignment="1" applyProtection="1">
      <alignment horizontal="left" vertical="center" wrapText="1"/>
      <protection locked="0" hidden="1"/>
    </xf>
    <xf numFmtId="0" fontId="3" fillId="2" borderId="4" xfId="0" applyFont="1" applyFill="1" applyBorder="1" applyAlignment="1" applyProtection="1">
      <alignment horizontal="left" vertical="center" wrapText="1"/>
      <protection locked="0" hidden="1"/>
    </xf>
    <xf numFmtId="3" fontId="2" fillId="5" borderId="3" xfId="0" applyNumberFormat="1" applyFont="1" applyFill="1" applyBorder="1" applyAlignment="1" applyProtection="1">
      <alignment horizontal="center"/>
      <protection locked="0" hidden="1"/>
    </xf>
    <xf numFmtId="4" fontId="5" fillId="0" borderId="0" xfId="0" applyNumberFormat="1" applyFont="1" applyProtection="1">
      <protection locked="0" hidden="1"/>
    </xf>
    <xf numFmtId="3" fontId="2" fillId="5" borderId="4" xfId="0" applyNumberFormat="1" applyFont="1" applyFill="1" applyBorder="1" applyAlignment="1" applyProtection="1">
      <alignment horizontal="right"/>
      <protection locked="0" hidden="1"/>
    </xf>
    <xf numFmtId="3" fontId="2" fillId="2" borderId="4" xfId="0" applyNumberFormat="1" applyFont="1" applyFill="1" applyBorder="1" applyAlignment="1" applyProtection="1">
      <alignment horizontal="right"/>
      <protection locked="0" hidden="1"/>
    </xf>
    <xf numFmtId="3" fontId="2" fillId="5" borderId="3" xfId="0" applyNumberFormat="1" applyFont="1" applyFill="1" applyBorder="1" applyAlignment="1" applyProtection="1">
      <alignment horizontal="center" vertical="center"/>
      <protection locked="0" hidden="1"/>
    </xf>
    <xf numFmtId="4" fontId="24" fillId="0" borderId="0" xfId="0" applyNumberFormat="1" applyFont="1" applyProtection="1">
      <protection locked="0" hidden="1"/>
    </xf>
    <xf numFmtId="3" fontId="2" fillId="6" borderId="4" xfId="0" applyNumberFormat="1" applyFont="1" applyFill="1" applyBorder="1" applyAlignment="1" applyProtection="1">
      <alignment horizontal="right"/>
      <protection locked="0" hidden="1"/>
    </xf>
    <xf numFmtId="0" fontId="3" fillId="2" borderId="0" xfId="0" applyFont="1" applyFill="1" applyAlignment="1" applyProtection="1">
      <alignment horizontal="left" vertical="center" wrapText="1"/>
      <protection locked="0" hidden="1"/>
    </xf>
    <xf numFmtId="0" fontId="2" fillId="2" borderId="0" xfId="0" applyFont="1" applyFill="1" applyAlignment="1" applyProtection="1">
      <alignment horizontal="left" vertical="center" wrapText="1"/>
      <protection locked="0" hidden="1"/>
    </xf>
    <xf numFmtId="3" fontId="2" fillId="2" borderId="0" xfId="0" applyNumberFormat="1" applyFont="1" applyFill="1" applyAlignment="1" applyProtection="1">
      <alignment horizontal="right"/>
      <protection locked="0" hidden="1"/>
    </xf>
    <xf numFmtId="3" fontId="3" fillId="2" borderId="0" xfId="0" applyNumberFormat="1" applyFont="1" applyFill="1" applyAlignment="1" applyProtection="1">
      <alignment horizontal="center"/>
      <protection locked="0" hidden="1"/>
    </xf>
    <xf numFmtId="0" fontId="1" fillId="2" borderId="0" xfId="0" applyFont="1" applyFill="1" applyAlignment="1" applyProtection="1">
      <alignment horizontal="left" vertical="center" wrapText="1"/>
      <protection locked="0" hidden="1"/>
    </xf>
    <xf numFmtId="0" fontId="13" fillId="0" borderId="0" xfId="0" applyFont="1" applyProtection="1">
      <protection locked="0" hidden="1"/>
    </xf>
    <xf numFmtId="4" fontId="9" fillId="9" borderId="0" xfId="0" applyNumberFormat="1" applyFont="1" applyFill="1" applyProtection="1">
      <protection locked="0" hidden="1"/>
    </xf>
    <xf numFmtId="9" fontId="2" fillId="8" borderId="3" xfId="1" applyFont="1" applyFill="1" applyBorder="1" applyAlignment="1" applyProtection="1">
      <alignment horizontal="center"/>
      <protection locked="0" hidden="1"/>
    </xf>
    <xf numFmtId="9" fontId="2" fillId="7" borderId="3" xfId="1" applyFont="1" applyFill="1" applyBorder="1" applyAlignment="1" applyProtection="1">
      <alignment horizontal="center"/>
      <protection locked="0" hidden="1"/>
    </xf>
    <xf numFmtId="9" fontId="3" fillId="5" borderId="3" xfId="1" applyFont="1" applyFill="1" applyBorder="1" applyAlignment="1" applyProtection="1">
      <alignment horizontal="center"/>
      <protection locked="0" hidden="1"/>
    </xf>
    <xf numFmtId="9" fontId="3" fillId="2" borderId="3" xfId="1" applyFont="1" applyFill="1" applyBorder="1" applyAlignment="1" applyProtection="1">
      <alignment horizontal="center" wrapText="1"/>
      <protection locked="0" hidden="1"/>
    </xf>
    <xf numFmtId="9" fontId="2" fillId="5" borderId="3" xfId="1" applyFont="1" applyFill="1" applyBorder="1" applyAlignment="1" applyProtection="1">
      <alignment horizontal="center"/>
      <protection locked="0" hidden="1"/>
    </xf>
    <xf numFmtId="9" fontId="3" fillId="2" borderId="3" xfId="1" applyFont="1" applyFill="1" applyBorder="1" applyAlignment="1" applyProtection="1">
      <alignment horizontal="center"/>
      <protection locked="0" hidden="1"/>
    </xf>
    <xf numFmtId="9" fontId="3" fillId="0" borderId="0" xfId="1" applyFont="1" applyAlignment="1" applyProtection="1">
      <alignment horizontal="center" vertical="center" wrapText="1"/>
      <protection locked="0" hidden="1"/>
    </xf>
    <xf numFmtId="9" fontId="6" fillId="0" borderId="0" xfId="1" applyFont="1" applyAlignment="1" applyProtection="1">
      <alignment horizontal="center" vertical="center" wrapText="1"/>
      <protection locked="0" hidden="1"/>
    </xf>
    <xf numFmtId="9" fontId="2" fillId="4" borderId="3" xfId="1" applyFont="1" applyFill="1" applyBorder="1" applyAlignment="1" applyProtection="1">
      <alignment horizontal="center" vertical="center" wrapText="1"/>
      <protection locked="0" hidden="1"/>
    </xf>
    <xf numFmtId="9" fontId="2" fillId="6" borderId="3" xfId="1" applyFont="1" applyFill="1" applyBorder="1" applyAlignment="1" applyProtection="1">
      <alignment horizontal="center"/>
      <protection locked="0" hidden="1"/>
    </xf>
    <xf numFmtId="9" fontId="2" fillId="5" borderId="3" xfId="1" applyFont="1" applyFill="1" applyBorder="1" applyAlignment="1" applyProtection="1">
      <alignment horizontal="center" wrapText="1"/>
      <protection locked="0" hidden="1"/>
    </xf>
    <xf numFmtId="9" fontId="3" fillId="2" borderId="0" xfId="1" applyFont="1" applyFill="1" applyAlignment="1" applyProtection="1">
      <alignment horizontal="center"/>
      <protection locked="0" hidden="1"/>
    </xf>
    <xf numFmtId="9" fontId="3" fillId="2" borderId="0" xfId="1" applyFont="1" applyFill="1" applyAlignment="1" applyProtection="1">
      <alignment horizontal="center" wrapText="1"/>
      <protection locked="0" hidden="1"/>
    </xf>
    <xf numFmtId="9" fontId="5" fillId="0" borderId="0" xfId="1" applyFont="1" applyAlignment="1" applyProtection="1">
      <alignment horizontal="center"/>
      <protection locked="0" hidden="1"/>
    </xf>
    <xf numFmtId="9" fontId="2" fillId="5" borderId="3" xfId="1" applyFont="1" applyFill="1" applyBorder="1" applyAlignment="1" applyProtection="1">
      <alignment horizontal="center" vertical="center"/>
      <protection locked="0" hidden="1"/>
    </xf>
    <xf numFmtId="9" fontId="5" fillId="0" borderId="3" xfId="1" applyFont="1" applyBorder="1" applyAlignment="1" applyProtection="1">
      <alignment horizontal="center"/>
      <protection locked="0" hidden="1"/>
    </xf>
    <xf numFmtId="9" fontId="13" fillId="5" borderId="3" xfId="1" applyFont="1" applyFill="1" applyBorder="1" applyAlignment="1" applyProtection="1">
      <alignment horizontal="center"/>
      <protection locked="0" hidden="1"/>
    </xf>
    <xf numFmtId="9" fontId="15" fillId="0" borderId="3" xfId="1" applyFont="1" applyBorder="1" applyAlignment="1" applyProtection="1">
      <alignment horizontal="center" vertical="center" wrapText="1"/>
      <protection locked="0" hidden="1"/>
    </xf>
    <xf numFmtId="9" fontId="21" fillId="2" borderId="3" xfId="1" applyFont="1" applyFill="1" applyBorder="1" applyAlignment="1" applyProtection="1">
      <alignment horizontal="center"/>
      <protection locked="0" hidden="1"/>
    </xf>
    <xf numFmtId="9" fontId="2" fillId="2" borderId="3" xfId="1" applyFont="1" applyFill="1" applyBorder="1" applyAlignment="1" applyProtection="1">
      <alignment horizontal="center"/>
      <protection locked="0" hidden="1"/>
    </xf>
    <xf numFmtId="9" fontId="26" fillId="2" borderId="3" xfId="1" applyFont="1" applyFill="1" applyBorder="1" applyAlignment="1" applyProtection="1">
      <alignment horizontal="center"/>
      <protection locked="0" hidden="1"/>
    </xf>
    <xf numFmtId="9" fontId="15" fillId="2" borderId="3" xfId="1" applyFont="1" applyFill="1" applyBorder="1" applyAlignment="1" applyProtection="1">
      <alignment horizontal="center"/>
      <protection locked="0" hidden="1"/>
    </xf>
    <xf numFmtId="9" fontId="23" fillId="2" borderId="3" xfId="1" applyFont="1" applyFill="1" applyBorder="1" applyAlignment="1" applyProtection="1">
      <alignment horizontal="center"/>
      <protection locked="0" hidden="1"/>
    </xf>
    <xf numFmtId="9" fontId="2" fillId="3" borderId="3" xfId="1" applyFont="1" applyFill="1" applyBorder="1" applyAlignment="1" applyProtection="1">
      <alignment horizontal="center"/>
      <protection locked="0" hidden="1"/>
    </xf>
    <xf numFmtId="9" fontId="2" fillId="0" borderId="3" xfId="1" applyFont="1" applyBorder="1" applyAlignment="1" applyProtection="1">
      <alignment horizontal="center"/>
      <protection locked="0" hidden="1"/>
    </xf>
    <xf numFmtId="9" fontId="2" fillId="3" borderId="3" xfId="1" applyFont="1" applyFill="1" applyBorder="1" applyAlignment="1" applyProtection="1">
      <alignment horizontal="center" wrapText="1"/>
      <protection locked="0" hidden="1"/>
    </xf>
    <xf numFmtId="0" fontId="18" fillId="0" borderId="0" xfId="0" applyFont="1" applyProtection="1">
      <protection locked="0" hidden="1"/>
    </xf>
    <xf numFmtId="0" fontId="19" fillId="0" borderId="0" xfId="0" applyFont="1" applyProtection="1">
      <protection locked="0" hidden="1"/>
    </xf>
    <xf numFmtId="0" fontId="4" fillId="0" borderId="0" xfId="0" applyFont="1" applyAlignment="1" applyProtection="1">
      <alignment horizontal="center" vertical="center" wrapText="1"/>
      <protection locked="0" hidden="1"/>
    </xf>
    <xf numFmtId="0" fontId="2" fillId="3" borderId="1" xfId="0" quotePrefix="1" applyFont="1" applyFill="1" applyBorder="1" applyAlignment="1" applyProtection="1">
      <alignment horizontal="left" vertical="center" wrapText="1"/>
      <protection locked="0" hidden="1"/>
    </xf>
    <xf numFmtId="0" fontId="3" fillId="3" borderId="2" xfId="0" applyFont="1" applyFill="1" applyBorder="1" applyAlignment="1" applyProtection="1">
      <alignment vertical="center" wrapText="1"/>
      <protection locked="0" hidden="1"/>
    </xf>
    <xf numFmtId="0" fontId="2" fillId="3" borderId="1" xfId="0" applyFont="1" applyFill="1" applyBorder="1" applyAlignment="1" applyProtection="1">
      <alignment horizontal="left" vertical="center" wrapText="1"/>
      <protection locked="0" hidden="1"/>
    </xf>
    <xf numFmtId="0" fontId="17" fillId="0" borderId="0" xfId="0" applyFont="1" applyAlignment="1" applyProtection="1">
      <alignment horizontal="center" vertical="center" wrapText="1"/>
      <protection locked="0" hidden="1"/>
    </xf>
    <xf numFmtId="0" fontId="10" fillId="0" borderId="0" xfId="0" applyFont="1" applyAlignment="1" applyProtection="1">
      <alignment horizontal="left"/>
      <protection locked="0" hidden="1"/>
    </xf>
    <xf numFmtId="0" fontId="2" fillId="0" borderId="1" xfId="0" applyFont="1" applyBorder="1" applyAlignment="1" applyProtection="1">
      <alignment horizontal="left" vertical="center" wrapText="1"/>
      <protection locked="0" hidden="1"/>
    </xf>
    <xf numFmtId="0" fontId="2" fillId="0" borderId="2" xfId="0" applyFont="1" applyBorder="1" applyAlignment="1" applyProtection="1">
      <alignment horizontal="left" vertical="center" wrapText="1"/>
      <protection locked="0" hidden="1"/>
    </xf>
    <xf numFmtId="0" fontId="2" fillId="0" borderId="4" xfId="0" applyFont="1" applyBorder="1" applyAlignment="1" applyProtection="1">
      <alignment horizontal="left" vertical="center" wrapText="1"/>
      <protection locked="0" hidden="1"/>
    </xf>
    <xf numFmtId="0" fontId="3" fillId="0" borderId="2" xfId="0" applyFont="1" applyBorder="1" applyAlignment="1" applyProtection="1">
      <alignment vertical="center" wrapText="1"/>
      <protection locked="0" hidden="1"/>
    </xf>
    <xf numFmtId="0" fontId="2" fillId="0" borderId="1" xfId="0" quotePrefix="1" applyFont="1" applyBorder="1" applyAlignment="1" applyProtection="1">
      <alignment horizontal="left" vertical="center"/>
      <protection locked="0" hidden="1"/>
    </xf>
    <xf numFmtId="0" fontId="3" fillId="0" borderId="2" xfId="0" applyFont="1" applyBorder="1" applyAlignment="1" applyProtection="1">
      <alignment vertical="center"/>
      <protection locked="0" hidden="1"/>
    </xf>
    <xf numFmtId="0" fontId="11" fillId="0" borderId="0" xfId="0" applyFont="1" applyAlignment="1" applyProtection="1">
      <alignment vertical="center" wrapText="1"/>
      <protection locked="0" hidden="1"/>
    </xf>
    <xf numFmtId="0" fontId="3" fillId="3" borderId="2" xfId="0" applyFont="1" applyFill="1" applyBorder="1" applyAlignment="1" applyProtection="1">
      <alignment vertical="center"/>
      <protection locked="0" hidden="1"/>
    </xf>
    <xf numFmtId="0" fontId="2" fillId="0" borderId="1" xfId="0" quotePrefix="1" applyFont="1" applyBorder="1" applyAlignment="1" applyProtection="1">
      <alignment horizontal="left" vertical="center" wrapText="1"/>
      <protection locked="0" hidden="1"/>
    </xf>
    <xf numFmtId="0" fontId="7" fillId="0" borderId="0" xfId="0" applyFont="1" applyAlignment="1" applyProtection="1">
      <alignment wrapText="1"/>
      <protection locked="0" hidden="1"/>
    </xf>
    <xf numFmtId="0" fontId="7" fillId="0" borderId="0" xfId="0" applyFont="1" applyAlignment="1" applyProtection="1">
      <alignment vertical="center" wrapText="1"/>
      <protection locked="0" hidden="1"/>
    </xf>
    <xf numFmtId="0" fontId="1" fillId="2" borderId="1" xfId="0" applyFont="1" applyFill="1" applyBorder="1" applyAlignment="1" applyProtection="1">
      <alignment horizontal="center" vertical="center" wrapText="1"/>
      <protection locked="0" hidden="1"/>
    </xf>
    <xf numFmtId="0" fontId="1" fillId="2" borderId="2" xfId="0" applyFont="1" applyFill="1" applyBorder="1" applyAlignment="1" applyProtection="1">
      <alignment horizontal="center" vertical="center" wrapText="1"/>
      <protection locked="0" hidden="1"/>
    </xf>
    <xf numFmtId="0" fontId="1" fillId="2" borderId="4" xfId="0" applyFont="1" applyFill="1" applyBorder="1" applyAlignment="1" applyProtection="1">
      <alignment horizontal="center" vertical="center" wrapText="1"/>
      <protection locked="0" hidden="1"/>
    </xf>
    <xf numFmtId="0" fontId="3" fillId="2" borderId="1" xfId="0" applyFont="1" applyFill="1" applyBorder="1" applyAlignment="1" applyProtection="1">
      <alignment horizontal="left" vertical="center" wrapText="1"/>
      <protection locked="0" hidden="1"/>
    </xf>
    <xf numFmtId="0" fontId="3" fillId="2" borderId="2" xfId="0" applyFont="1" applyFill="1" applyBorder="1" applyAlignment="1" applyProtection="1">
      <alignment horizontal="left" vertical="center" wrapText="1"/>
      <protection locked="0" hidden="1"/>
    </xf>
    <xf numFmtId="0" fontId="3" fillId="2" borderId="4" xfId="0" applyFont="1" applyFill="1" applyBorder="1" applyAlignment="1" applyProtection="1">
      <alignment horizontal="left" vertical="center" wrapText="1"/>
      <protection locked="0" hidden="1"/>
    </xf>
    <xf numFmtId="0" fontId="2" fillId="5" borderId="1" xfId="0" applyFont="1" applyFill="1" applyBorder="1" applyAlignment="1" applyProtection="1">
      <alignment horizontal="center" vertical="center" wrapText="1"/>
      <protection locked="0" hidden="1"/>
    </xf>
    <xf numFmtId="0" fontId="2" fillId="5" borderId="2" xfId="0" applyFont="1" applyFill="1" applyBorder="1" applyAlignment="1" applyProtection="1">
      <alignment horizontal="center" vertical="center" wrapText="1"/>
      <protection locked="0" hidden="1"/>
    </xf>
    <xf numFmtId="0" fontId="2" fillId="5" borderId="4" xfId="0" applyFont="1" applyFill="1" applyBorder="1" applyAlignment="1" applyProtection="1">
      <alignment horizontal="center" vertical="center" wrapText="1"/>
      <protection locked="0" hidden="1"/>
    </xf>
    <xf numFmtId="0" fontId="3" fillId="2" borderId="1" xfId="0" applyFont="1" applyFill="1" applyBorder="1" applyAlignment="1" applyProtection="1">
      <alignment horizontal="left" vertical="center" wrapText="1" indent="1"/>
      <protection locked="0" hidden="1"/>
    </xf>
    <xf numFmtId="0" fontId="3" fillId="2" borderId="2" xfId="0" applyFont="1" applyFill="1" applyBorder="1" applyAlignment="1" applyProtection="1">
      <alignment horizontal="left" vertical="center" wrapText="1" indent="1"/>
      <protection locked="0" hidden="1"/>
    </xf>
    <xf numFmtId="0" fontId="3" fillId="2" borderId="4" xfId="0" applyFont="1" applyFill="1" applyBorder="1" applyAlignment="1" applyProtection="1">
      <alignment horizontal="left" vertical="center" wrapText="1" indent="1"/>
      <protection locked="0" hidden="1"/>
    </xf>
    <xf numFmtId="0" fontId="1" fillId="2" borderId="1" xfId="0" applyFont="1" applyFill="1" applyBorder="1" applyAlignment="1" applyProtection="1">
      <alignment horizontal="left" vertical="center" wrapText="1"/>
      <protection locked="0" hidden="1"/>
    </xf>
    <xf numFmtId="0" fontId="1" fillId="2" borderId="2" xfId="0" applyFont="1" applyFill="1" applyBorder="1" applyAlignment="1" applyProtection="1">
      <alignment horizontal="left" vertical="center" wrapText="1"/>
      <protection locked="0" hidden="1"/>
    </xf>
    <xf numFmtId="0" fontId="1" fillId="2" borderId="4" xfId="0" applyFont="1" applyFill="1" applyBorder="1" applyAlignment="1" applyProtection="1">
      <alignment horizontal="left" vertical="center" wrapText="1"/>
      <protection locked="0" hidden="1"/>
    </xf>
    <xf numFmtId="0" fontId="2" fillId="6" borderId="1" xfId="0" applyFont="1" applyFill="1" applyBorder="1" applyAlignment="1" applyProtection="1">
      <alignment horizontal="center" vertical="center" wrapText="1"/>
      <protection locked="0" hidden="1"/>
    </xf>
    <xf numFmtId="0" fontId="2" fillId="6" borderId="2" xfId="0" applyFont="1" applyFill="1" applyBorder="1" applyAlignment="1" applyProtection="1">
      <alignment horizontal="center" vertical="center" wrapText="1"/>
      <protection locked="0" hidden="1"/>
    </xf>
    <xf numFmtId="0" fontId="2" fillId="6" borderId="4" xfId="0" applyFont="1" applyFill="1" applyBorder="1" applyAlignment="1" applyProtection="1">
      <alignment horizontal="center" vertical="center" wrapText="1"/>
      <protection locked="0" hidden="1"/>
    </xf>
    <xf numFmtId="0" fontId="2" fillId="5" borderId="1" xfId="0" applyFont="1" applyFill="1" applyBorder="1" applyAlignment="1" applyProtection="1">
      <alignment horizontal="left" vertical="center" wrapText="1"/>
      <protection locked="0" hidden="1"/>
    </xf>
    <xf numFmtId="0" fontId="2" fillId="5" borderId="2" xfId="0" applyFont="1" applyFill="1" applyBorder="1" applyAlignment="1" applyProtection="1">
      <alignment horizontal="left" vertical="center" wrapText="1"/>
      <protection locked="0" hidden="1"/>
    </xf>
    <xf numFmtId="0" fontId="2" fillId="5" borderId="4" xfId="0" applyFont="1" applyFill="1" applyBorder="1" applyAlignment="1" applyProtection="1">
      <alignment horizontal="left" vertical="center" wrapText="1"/>
      <protection locked="0" hidden="1"/>
    </xf>
    <xf numFmtId="0" fontId="2" fillId="4" borderId="1" xfId="0" applyFont="1" applyFill="1" applyBorder="1" applyAlignment="1" applyProtection="1">
      <alignment horizontal="center" vertical="center" wrapText="1"/>
      <protection locked="0" hidden="1"/>
    </xf>
    <xf numFmtId="0" fontId="8" fillId="4" borderId="2" xfId="0" applyFont="1" applyFill="1" applyBorder="1" applyAlignment="1" applyProtection="1">
      <alignment horizontal="center" vertical="center" wrapText="1"/>
      <protection locked="0" hidden="1"/>
    </xf>
    <xf numFmtId="0" fontId="8" fillId="4" borderId="4" xfId="0" applyFont="1" applyFill="1" applyBorder="1" applyAlignment="1" applyProtection="1">
      <alignment horizontal="center" vertical="center" wrapText="1"/>
      <protection locked="0" hidden="1"/>
    </xf>
    <xf numFmtId="0" fontId="2" fillId="8" borderId="1" xfId="0" applyFont="1" applyFill="1" applyBorder="1" applyAlignment="1" applyProtection="1">
      <alignment horizontal="left" vertical="center" wrapText="1"/>
      <protection locked="0" hidden="1"/>
    </xf>
    <xf numFmtId="0" fontId="2" fillId="8" borderId="2" xfId="0" applyFont="1" applyFill="1" applyBorder="1" applyAlignment="1" applyProtection="1">
      <alignment horizontal="left" vertical="center" wrapText="1"/>
      <protection locked="0" hidden="1"/>
    </xf>
    <xf numFmtId="0" fontId="2" fillId="8" borderId="4" xfId="0" applyFont="1" applyFill="1" applyBorder="1" applyAlignment="1" applyProtection="1">
      <alignment horizontal="left" vertical="center" wrapText="1"/>
      <protection locked="0" hidden="1"/>
    </xf>
    <xf numFmtId="0" fontId="2" fillId="7" borderId="1" xfId="0" applyFont="1" applyFill="1" applyBorder="1" applyAlignment="1" applyProtection="1">
      <alignment horizontal="left" vertical="center" wrapText="1"/>
      <protection locked="0" hidden="1"/>
    </xf>
    <xf numFmtId="0" fontId="2" fillId="7" borderId="2" xfId="0" applyFont="1" applyFill="1" applyBorder="1" applyAlignment="1" applyProtection="1">
      <alignment horizontal="left" vertical="center" wrapText="1"/>
      <protection locked="0" hidden="1"/>
    </xf>
    <xf numFmtId="0" fontId="2" fillId="7" borderId="4" xfId="0" applyFont="1" applyFill="1" applyBorder="1" applyAlignment="1" applyProtection="1">
      <alignment horizontal="left" vertical="center" wrapText="1"/>
      <protection locked="0" hidden="1"/>
    </xf>
    <xf numFmtId="0" fontId="2" fillId="6" borderId="1" xfId="0" applyFont="1" applyFill="1" applyBorder="1" applyAlignment="1" applyProtection="1">
      <alignment horizontal="left" vertical="center" wrapText="1"/>
      <protection locked="0" hidden="1"/>
    </xf>
    <xf numFmtId="0" fontId="2" fillId="6" borderId="2" xfId="0" applyFont="1" applyFill="1" applyBorder="1" applyAlignment="1" applyProtection="1">
      <alignment horizontal="left" vertical="center" wrapText="1"/>
      <protection locked="0" hidden="1"/>
    </xf>
    <xf numFmtId="0" fontId="2" fillId="6" borderId="4" xfId="0" applyFont="1" applyFill="1" applyBorder="1" applyAlignment="1" applyProtection="1">
      <alignment horizontal="left" vertical="center" wrapText="1"/>
      <protection locked="0" hidden="1"/>
    </xf>
    <xf numFmtId="0" fontId="2" fillId="6" borderId="1" xfId="0" applyFont="1" applyFill="1" applyBorder="1" applyAlignment="1" applyProtection="1">
      <alignment horizontal="left" vertical="top" wrapText="1"/>
      <protection locked="0" hidden="1"/>
    </xf>
    <xf numFmtId="0" fontId="2" fillId="6" borderId="2" xfId="0" applyFont="1" applyFill="1" applyBorder="1" applyAlignment="1" applyProtection="1">
      <alignment horizontal="left" vertical="top" wrapText="1"/>
      <protection locked="0" hidden="1"/>
    </xf>
    <xf numFmtId="0" fontId="2" fillId="6" borderId="4" xfId="0" applyFont="1" applyFill="1" applyBorder="1" applyAlignment="1" applyProtection="1">
      <alignment horizontal="left" vertical="top" wrapText="1"/>
      <protection locked="0" hidden="1"/>
    </xf>
    <xf numFmtId="0" fontId="2" fillId="5" borderId="1" xfId="0" applyFont="1" applyFill="1" applyBorder="1" applyAlignment="1" applyProtection="1">
      <alignment horizontal="left" vertical="top" wrapText="1"/>
      <protection locked="0" hidden="1"/>
    </xf>
    <xf numFmtId="0" fontId="2" fillId="5" borderId="2" xfId="0" applyFont="1" applyFill="1" applyBorder="1" applyAlignment="1" applyProtection="1">
      <alignment horizontal="left" vertical="top" wrapText="1"/>
      <protection locked="0" hidden="1"/>
    </xf>
    <xf numFmtId="0" fontId="2" fillId="5" borderId="4" xfId="0" applyFont="1" applyFill="1" applyBorder="1" applyAlignment="1" applyProtection="1">
      <alignment horizontal="left" vertical="top" wrapText="1"/>
      <protection locked="0" hidden="1"/>
    </xf>
    <xf numFmtId="0" fontId="3" fillId="2" borderId="0" xfId="0" applyFont="1" applyFill="1" applyAlignment="1" applyProtection="1">
      <alignment horizontal="left" vertical="center" wrapText="1" indent="1"/>
      <protection locked="0" hidden="1"/>
    </xf>
    <xf numFmtId="0" fontId="3" fillId="2" borderId="0" xfId="0" applyFont="1" applyFill="1" applyAlignment="1" applyProtection="1">
      <alignment horizontal="left" vertical="center" wrapText="1"/>
      <protection locked="0" hidden="1"/>
    </xf>
    <xf numFmtId="0" fontId="1" fillId="2" borderId="0" xfId="0" applyFont="1" applyFill="1" applyAlignment="1" applyProtection="1">
      <alignment horizontal="left" vertical="center" wrapText="1"/>
      <protection locked="0" hidden="1"/>
    </xf>
    <xf numFmtId="3" fontId="3" fillId="2" borderId="0" xfId="0" applyNumberFormat="1" applyFont="1" applyFill="1" applyAlignment="1" applyProtection="1">
      <alignment horizontal="center"/>
      <protection locked="0" hidden="1"/>
    </xf>
    <xf numFmtId="4" fontId="9" fillId="0" borderId="0" xfId="0" applyNumberFormat="1" applyFont="1" applyFill="1" applyProtection="1">
      <protection locked="0" hidden="1"/>
    </xf>
    <xf numFmtId="9" fontId="15" fillId="3" borderId="3" xfId="1" applyFont="1" applyFill="1" applyBorder="1" applyAlignment="1" applyProtection="1">
      <alignment horizontal="center"/>
      <protection locked="0" hidden="1"/>
    </xf>
  </cellXfs>
  <cellStyles count="2">
    <cellStyle name="Normal" xfId="0" builtinId="0"/>
    <cellStyle name="Percent" xfId="1" builtinId="5"/>
  </cellStyles>
  <dxfs count="0"/>
  <tableStyles count="0" defaultTableStyle="TableStyleMedium2" defaultPivotStyle="PivotStyleLight16"/>
  <colors>
    <mruColors>
      <color rgb="FFFF86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zoomScale="135" zoomScaleNormal="100" workbookViewId="0">
      <selection activeCell="I20" sqref="I20"/>
    </sheetView>
  </sheetViews>
  <sheetFormatPr baseColWidth="10" defaultColWidth="8.83203125" defaultRowHeight="15" x14ac:dyDescent="0.2"/>
  <cols>
    <col min="1" max="4" width="8.83203125" style="1"/>
    <col min="5" max="5" width="25.33203125" style="1" customWidth="1"/>
    <col min="6" max="7" width="25.33203125" style="1" hidden="1" customWidth="1"/>
    <col min="8" max="11" width="25.33203125" style="1" customWidth="1"/>
    <col min="12" max="16384" width="8.83203125" style="1"/>
  </cols>
  <sheetData>
    <row r="1" spans="1:11" x14ac:dyDescent="0.2">
      <c r="A1" s="147" t="s">
        <v>325</v>
      </c>
      <c r="B1" s="147"/>
      <c r="C1" s="147"/>
      <c r="D1" s="147"/>
      <c r="E1" s="147"/>
      <c r="F1" s="147"/>
      <c r="G1" s="147"/>
      <c r="H1" s="147"/>
      <c r="I1" s="147"/>
      <c r="J1" s="147"/>
      <c r="K1" s="147"/>
    </row>
    <row r="2" spans="1:11" ht="42" customHeight="1" x14ac:dyDescent="0.2">
      <c r="A2" s="142" t="s">
        <v>327</v>
      </c>
      <c r="B2" s="142"/>
      <c r="C2" s="142"/>
      <c r="D2" s="142"/>
      <c r="E2" s="142"/>
      <c r="F2" s="142"/>
      <c r="G2" s="142"/>
      <c r="H2" s="142"/>
      <c r="I2" s="142"/>
      <c r="J2" s="142"/>
      <c r="K2" s="142"/>
    </row>
    <row r="3" spans="1:11" ht="18" customHeight="1" x14ac:dyDescent="0.2">
      <c r="A3" s="2"/>
      <c r="B3" s="2"/>
      <c r="C3" s="2"/>
      <c r="D3" s="2"/>
      <c r="E3" s="2"/>
      <c r="F3" s="2"/>
      <c r="G3" s="2"/>
      <c r="H3" s="2"/>
      <c r="I3" s="2"/>
      <c r="J3" s="2"/>
      <c r="K3" s="2"/>
    </row>
    <row r="4" spans="1:11" ht="16" x14ac:dyDescent="0.2">
      <c r="A4" s="142" t="s">
        <v>37</v>
      </c>
      <c r="B4" s="142"/>
      <c r="C4" s="142"/>
      <c r="D4" s="142"/>
      <c r="E4" s="142"/>
      <c r="F4" s="142"/>
      <c r="G4" s="142"/>
      <c r="H4" s="142"/>
      <c r="I4" s="154"/>
      <c r="J4" s="154"/>
      <c r="K4" s="154"/>
    </row>
    <row r="5" spans="1:11" ht="18" x14ac:dyDescent="0.2">
      <c r="A5" s="2"/>
      <c r="B5" s="2"/>
      <c r="C5" s="2"/>
      <c r="D5" s="2"/>
      <c r="E5" s="2"/>
      <c r="F5" s="2"/>
      <c r="G5" s="2"/>
      <c r="H5" s="2"/>
      <c r="I5" s="3"/>
      <c r="J5" s="3"/>
      <c r="K5" s="3"/>
    </row>
    <row r="6" spans="1:11" ht="18" customHeight="1" x14ac:dyDescent="0.2">
      <c r="A6" s="142" t="s">
        <v>45</v>
      </c>
      <c r="B6" s="157"/>
      <c r="C6" s="157"/>
      <c r="D6" s="157"/>
      <c r="E6" s="157"/>
      <c r="F6" s="157"/>
      <c r="G6" s="157"/>
      <c r="H6" s="157"/>
      <c r="I6" s="157"/>
      <c r="J6" s="157"/>
      <c r="K6" s="157"/>
    </row>
    <row r="7" spans="1:11" ht="18" x14ac:dyDescent="0.2">
      <c r="A7" s="4"/>
      <c r="B7" s="5"/>
      <c r="C7" s="5"/>
      <c r="D7" s="5"/>
      <c r="E7" s="6"/>
      <c r="F7" s="7"/>
      <c r="G7" s="7"/>
      <c r="H7" s="7"/>
      <c r="I7" s="7"/>
      <c r="J7" s="7"/>
      <c r="K7" s="8" t="s">
        <v>261</v>
      </c>
    </row>
    <row r="8" spans="1:11" ht="28" x14ac:dyDescent="0.2">
      <c r="A8" s="9"/>
      <c r="B8" s="10"/>
      <c r="C8" s="10"/>
      <c r="D8" s="11"/>
      <c r="E8" s="12"/>
      <c r="F8" s="13" t="s">
        <v>46</v>
      </c>
      <c r="G8" s="13" t="s">
        <v>47</v>
      </c>
      <c r="H8" s="13" t="s">
        <v>280</v>
      </c>
      <c r="I8" s="14" t="s">
        <v>322</v>
      </c>
      <c r="J8" s="14" t="s">
        <v>329</v>
      </c>
      <c r="K8" s="13" t="s">
        <v>323</v>
      </c>
    </row>
    <row r="9" spans="1:11" x14ac:dyDescent="0.2">
      <c r="A9" s="145" t="s">
        <v>0</v>
      </c>
      <c r="B9" s="144"/>
      <c r="C9" s="144"/>
      <c r="D9" s="144"/>
      <c r="E9" s="155"/>
      <c r="F9" s="16">
        <v>0</v>
      </c>
      <c r="G9" s="16">
        <v>0</v>
      </c>
      <c r="H9" s="16">
        <f>H10+H11</f>
        <v>2674705.3200000003</v>
      </c>
      <c r="I9" s="16">
        <f>I10+I11</f>
        <v>3128350</v>
      </c>
      <c r="J9" s="16">
        <f>J10+J11</f>
        <v>2991666.7899999996</v>
      </c>
      <c r="K9" s="137">
        <f>J9/I9</f>
        <v>0.95630821039845271</v>
      </c>
    </row>
    <row r="10" spans="1:11" x14ac:dyDescent="0.2">
      <c r="A10" s="148" t="s">
        <v>1</v>
      </c>
      <c r="B10" s="151"/>
      <c r="C10" s="151"/>
      <c r="D10" s="151"/>
      <c r="E10" s="153"/>
      <c r="F10" s="17"/>
      <c r="G10" s="17"/>
      <c r="H10" s="17">
        <f>' Račun prihoda i rashoda'!F10</f>
        <v>2674705.3200000003</v>
      </c>
      <c r="I10" s="17">
        <f>' Račun prihoda i rashoda'!G10</f>
        <v>3128350</v>
      </c>
      <c r="J10" s="17">
        <f>' Račun prihoda i rashoda'!H10</f>
        <v>2991666.7899999996</v>
      </c>
      <c r="K10" s="138">
        <f t="shared" ref="K10:K15" si="0">J10/I10</f>
        <v>0.95630821039845271</v>
      </c>
    </row>
    <row r="11" spans="1:11" x14ac:dyDescent="0.2">
      <c r="A11" s="152" t="s">
        <v>2</v>
      </c>
      <c r="B11" s="153"/>
      <c r="C11" s="153"/>
      <c r="D11" s="153"/>
      <c r="E11" s="153"/>
      <c r="F11" s="17"/>
      <c r="G11" s="17"/>
      <c r="H11" s="17">
        <f>' Račun prihoda i rashoda'!F16</f>
        <v>0</v>
      </c>
      <c r="I11" s="17">
        <f>' Račun prihoda i rashoda'!G16</f>
        <v>0</v>
      </c>
      <c r="J11" s="17">
        <f>' Račun prihoda i rashoda'!H16</f>
        <v>0</v>
      </c>
      <c r="K11" s="138"/>
    </row>
    <row r="12" spans="1:11" x14ac:dyDescent="0.2">
      <c r="A12" s="18" t="s">
        <v>3</v>
      </c>
      <c r="B12" s="15"/>
      <c r="C12" s="15"/>
      <c r="D12" s="15"/>
      <c r="E12" s="15"/>
      <c r="F12" s="16">
        <v>0</v>
      </c>
      <c r="G12" s="16">
        <v>0</v>
      </c>
      <c r="H12" s="16">
        <f>H13+H14</f>
        <v>2657705.3200000003</v>
      </c>
      <c r="I12" s="16">
        <f>I13+I14</f>
        <v>3111850</v>
      </c>
      <c r="J12" s="16">
        <f>J13+J14</f>
        <v>2964293.63</v>
      </c>
      <c r="K12" s="137">
        <f t="shared" si="0"/>
        <v>0.95258242845895524</v>
      </c>
    </row>
    <row r="13" spans="1:11" x14ac:dyDescent="0.2">
      <c r="A13" s="156" t="s">
        <v>4</v>
      </c>
      <c r="B13" s="151"/>
      <c r="C13" s="151"/>
      <c r="D13" s="151"/>
      <c r="E13" s="151"/>
      <c r="F13" s="17"/>
      <c r="G13" s="17"/>
      <c r="H13" s="17">
        <f>' Račun prihoda i rashoda'!F23</f>
        <v>1517705.32</v>
      </c>
      <c r="I13" s="17">
        <f>' Račun prihoda i rashoda'!G23</f>
        <v>1719850</v>
      </c>
      <c r="J13" s="17">
        <f>' Račun prihoda i rashoda'!H23</f>
        <v>1695949.78</v>
      </c>
      <c r="K13" s="138">
        <f t="shared" si="0"/>
        <v>0.98610331133529083</v>
      </c>
    </row>
    <row r="14" spans="1:11" x14ac:dyDescent="0.2">
      <c r="A14" s="152" t="s">
        <v>5</v>
      </c>
      <c r="B14" s="153"/>
      <c r="C14" s="153"/>
      <c r="D14" s="153"/>
      <c r="E14" s="153"/>
      <c r="F14" s="17"/>
      <c r="G14" s="17"/>
      <c r="H14" s="17">
        <f>' Račun prihoda i rashoda'!F31</f>
        <v>1140000</v>
      </c>
      <c r="I14" s="17">
        <f>' Račun prihoda i rashoda'!G31</f>
        <v>1392000</v>
      </c>
      <c r="J14" s="17">
        <f>' Račun prihoda i rashoda'!H31</f>
        <v>1268343.8499999999</v>
      </c>
      <c r="K14" s="138">
        <f t="shared" si="0"/>
        <v>0.91116655890804588</v>
      </c>
    </row>
    <row r="15" spans="1:11" x14ac:dyDescent="0.2">
      <c r="A15" s="143" t="s">
        <v>6</v>
      </c>
      <c r="B15" s="144"/>
      <c r="C15" s="144"/>
      <c r="D15" s="144"/>
      <c r="E15" s="144"/>
      <c r="F15" s="16">
        <v>0</v>
      </c>
      <c r="G15" s="16">
        <v>0</v>
      </c>
      <c r="H15" s="19">
        <f>H9-H12</f>
        <v>17000</v>
      </c>
      <c r="I15" s="19">
        <f t="shared" ref="I15:J15" si="1">I9-I12</f>
        <v>16500</v>
      </c>
      <c r="J15" s="19">
        <f t="shared" si="1"/>
        <v>27373.159999999683</v>
      </c>
      <c r="K15" s="139">
        <f t="shared" si="0"/>
        <v>1.6589793939393747</v>
      </c>
    </row>
    <row r="16" spans="1:11" ht="18" x14ac:dyDescent="0.2">
      <c r="A16" s="2"/>
      <c r="B16" s="20"/>
      <c r="C16" s="20"/>
      <c r="D16" s="20"/>
      <c r="E16" s="20"/>
      <c r="F16" s="20"/>
      <c r="G16" s="20"/>
      <c r="H16" s="21"/>
      <c r="I16" s="21"/>
      <c r="J16" s="21"/>
      <c r="K16" s="21"/>
    </row>
    <row r="17" spans="1:11" ht="18" customHeight="1" x14ac:dyDescent="0.2">
      <c r="A17" s="142" t="s">
        <v>44</v>
      </c>
      <c r="B17" s="157"/>
      <c r="C17" s="157"/>
      <c r="D17" s="157"/>
      <c r="E17" s="157"/>
      <c r="F17" s="157"/>
      <c r="G17" s="157"/>
      <c r="H17" s="157"/>
      <c r="I17" s="157"/>
      <c r="J17" s="157"/>
      <c r="K17" s="157"/>
    </row>
    <row r="18" spans="1:11" ht="18" x14ac:dyDescent="0.2">
      <c r="A18" s="2"/>
      <c r="B18" s="20"/>
      <c r="C18" s="20"/>
      <c r="D18" s="20"/>
      <c r="E18" s="20"/>
      <c r="F18" s="20"/>
      <c r="G18" s="20"/>
      <c r="H18" s="21"/>
      <c r="I18" s="21"/>
      <c r="J18" s="21"/>
      <c r="K18" s="21"/>
    </row>
    <row r="19" spans="1:11" ht="28" x14ac:dyDescent="0.2">
      <c r="A19" s="9"/>
      <c r="B19" s="10"/>
      <c r="C19" s="10"/>
      <c r="D19" s="11"/>
      <c r="E19" s="12"/>
      <c r="F19" s="13" t="s">
        <v>11</v>
      </c>
      <c r="G19" s="13" t="s">
        <v>12</v>
      </c>
      <c r="H19" s="13" t="s">
        <v>280</v>
      </c>
      <c r="I19" s="14" t="s">
        <v>322</v>
      </c>
      <c r="J19" s="14" t="s">
        <v>329</v>
      </c>
      <c r="K19" s="13" t="s">
        <v>323</v>
      </c>
    </row>
    <row r="20" spans="1:11" ht="15.75" customHeight="1" x14ac:dyDescent="0.2">
      <c r="A20" s="148" t="s">
        <v>7</v>
      </c>
      <c r="B20" s="149"/>
      <c r="C20" s="149"/>
      <c r="D20" s="149"/>
      <c r="E20" s="150"/>
      <c r="F20" s="17"/>
      <c r="G20" s="17"/>
      <c r="H20" s="17">
        <v>0</v>
      </c>
      <c r="I20" s="17">
        <v>0</v>
      </c>
      <c r="J20" s="17">
        <v>0</v>
      </c>
      <c r="K20" s="138">
        <v>0</v>
      </c>
    </row>
    <row r="21" spans="1:11" x14ac:dyDescent="0.2">
      <c r="A21" s="148" t="s">
        <v>8</v>
      </c>
      <c r="B21" s="151"/>
      <c r="C21" s="151"/>
      <c r="D21" s="151"/>
      <c r="E21" s="151"/>
      <c r="F21" s="17"/>
      <c r="G21" s="17"/>
      <c r="H21" s="17">
        <f>'Račun financiranja po izvorima'!B15</f>
        <v>17000</v>
      </c>
      <c r="I21" s="17">
        <f>'Račun financiranja po izvorima'!C15</f>
        <v>16500</v>
      </c>
      <c r="J21" s="17">
        <f>'Račun financiranja po izvorima'!D15</f>
        <v>16396.84</v>
      </c>
      <c r="K21" s="138">
        <f>I21/H21</f>
        <v>0.97058823529411764</v>
      </c>
    </row>
    <row r="22" spans="1:11" x14ac:dyDescent="0.2">
      <c r="A22" s="143" t="s">
        <v>9</v>
      </c>
      <c r="B22" s="144"/>
      <c r="C22" s="144"/>
      <c r="D22" s="144"/>
      <c r="E22" s="144"/>
      <c r="F22" s="16">
        <v>0</v>
      </c>
      <c r="G22" s="16">
        <v>0</v>
      </c>
      <c r="H22" s="16">
        <f>H20-H21</f>
        <v>-17000</v>
      </c>
      <c r="I22" s="16">
        <f t="shared" ref="I22:J22" si="2">I20-I21</f>
        <v>-16500</v>
      </c>
      <c r="J22" s="16">
        <f t="shared" si="2"/>
        <v>-16396.84</v>
      </c>
      <c r="K22" s="137">
        <f>I22/H22</f>
        <v>0.97058823529411764</v>
      </c>
    </row>
    <row r="23" spans="1:11" s="23" customFormat="1" ht="14.5" customHeight="1" x14ac:dyDescent="0.2">
      <c r="A23" s="143" t="s">
        <v>10</v>
      </c>
      <c r="B23" s="144"/>
      <c r="C23" s="144"/>
      <c r="D23" s="144"/>
      <c r="E23" s="144"/>
      <c r="F23" s="22">
        <f>F15+F22</f>
        <v>0</v>
      </c>
      <c r="G23" s="22">
        <f t="shared" ref="G23:I23" si="3">G15+G22</f>
        <v>0</v>
      </c>
      <c r="H23" s="22">
        <f t="shared" si="3"/>
        <v>0</v>
      </c>
      <c r="I23" s="22">
        <f t="shared" si="3"/>
        <v>0</v>
      </c>
      <c r="J23" s="22">
        <f>J15+J22</f>
        <v>10976.319999999683</v>
      </c>
      <c r="K23" s="203"/>
    </row>
    <row r="24" spans="1:11" s="23" customFormat="1" x14ac:dyDescent="0.2">
      <c r="A24" s="24"/>
      <c r="B24" s="3"/>
      <c r="C24" s="3"/>
      <c r="D24" s="3"/>
      <c r="E24" s="3"/>
      <c r="F24" s="25"/>
      <c r="G24" s="25"/>
      <c r="H24" s="25"/>
    </row>
    <row r="25" spans="1:11" ht="18" x14ac:dyDescent="0.2">
      <c r="A25" s="26"/>
      <c r="B25" s="20"/>
      <c r="C25" s="20"/>
      <c r="D25" s="20"/>
      <c r="E25" s="20"/>
      <c r="F25" s="20"/>
      <c r="G25" s="20"/>
      <c r="H25" s="21"/>
      <c r="I25" s="21"/>
      <c r="J25" s="21"/>
      <c r="K25" s="21"/>
    </row>
    <row r="26" spans="1:11" x14ac:dyDescent="0.2">
      <c r="A26" s="23"/>
      <c r="B26" s="23"/>
      <c r="C26" s="23"/>
      <c r="D26" s="23"/>
      <c r="E26" s="23"/>
      <c r="F26" s="23"/>
      <c r="G26" s="23"/>
      <c r="H26" s="23"/>
    </row>
    <row r="27" spans="1:11" x14ac:dyDescent="0.2">
      <c r="A27" s="140"/>
      <c r="B27" s="141"/>
      <c r="C27" s="141"/>
      <c r="D27" s="141"/>
      <c r="E27" s="141"/>
      <c r="F27" s="141"/>
      <c r="G27" s="141"/>
      <c r="H27" s="141"/>
    </row>
  </sheetData>
  <sheetProtection algorithmName="SHA-512" hashValue="zbjjcv0c3H3K4ESlZZm67a7aoHoaz/Xwk1LwOkfTIJqrQ3YyU7HWs5vH4uNh4/GxYsR23GMbSw4Xl1QbCOd/wQ==" saltValue="UwJhmDbR7abLaGnJgx8Vqw==" spinCount="100000" sheet="1" formatCells="0" formatColumns="0" formatRows="0" insertColumns="0" insertRows="0" insertHyperlinks="0" deleteColumns="0" deleteRows="0" sort="0" autoFilter="0" pivotTables="0"/>
  <mergeCells count="16">
    <mergeCell ref="A1:K1"/>
    <mergeCell ref="A20:E20"/>
    <mergeCell ref="A21:E21"/>
    <mergeCell ref="A22:E22"/>
    <mergeCell ref="A14:E14"/>
    <mergeCell ref="A15:E15"/>
    <mergeCell ref="A2:K2"/>
    <mergeCell ref="A4:K4"/>
    <mergeCell ref="A9:E9"/>
    <mergeCell ref="A10:E10"/>
    <mergeCell ref="A11:E11"/>
    <mergeCell ref="A13:E13"/>
    <mergeCell ref="A6:K6"/>
    <mergeCell ref="A17:K17"/>
    <mergeCell ref="A23:E23"/>
    <mergeCell ref="A27:H27"/>
  </mergeCells>
  <pageMargins left="0.70866141732283472" right="0.70866141732283472" top="0.74803149606299213" bottom="0.74803149606299213" header="0.31496062992125984" footer="0.31496062992125984"/>
  <pageSetup paperSize="9" scale="66" orientation="landscape" useFirstPageNumber="1"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2BC13-70DA-4C43-B4AE-C699B1B049B1}">
  <dimension ref="A1:E34"/>
  <sheetViews>
    <sheetView topLeftCell="A8" zoomScale="183" zoomScaleNormal="100" workbookViewId="0">
      <selection activeCell="D11" sqref="D11"/>
    </sheetView>
  </sheetViews>
  <sheetFormatPr baseColWidth="10" defaultColWidth="8.83203125" defaultRowHeight="15" x14ac:dyDescent="0.2"/>
  <cols>
    <col min="1" max="5" width="25.33203125" style="23" customWidth="1"/>
    <col min="6" max="16384" width="8.83203125" style="23"/>
  </cols>
  <sheetData>
    <row r="1" spans="1:5" ht="37" customHeight="1" x14ac:dyDescent="0.2">
      <c r="A1" s="146" t="s">
        <v>328</v>
      </c>
      <c r="B1" s="146"/>
      <c r="C1" s="146"/>
      <c r="D1" s="146"/>
      <c r="E1" s="146"/>
    </row>
    <row r="2" spans="1:5" ht="18" x14ac:dyDescent="0.2">
      <c r="A2" s="27"/>
      <c r="B2" s="27"/>
      <c r="C2" s="27"/>
      <c r="D2" s="27"/>
      <c r="E2" s="27"/>
    </row>
    <row r="3" spans="1:5" ht="16" x14ac:dyDescent="0.2">
      <c r="A3" s="146" t="s">
        <v>37</v>
      </c>
      <c r="B3" s="146"/>
      <c r="C3" s="146"/>
      <c r="D3" s="146"/>
      <c r="E3" s="146"/>
    </row>
    <row r="4" spans="1:5" ht="18" x14ac:dyDescent="0.2">
      <c r="A4" s="27"/>
      <c r="B4" s="27"/>
      <c r="C4" s="28"/>
      <c r="D4" s="28"/>
      <c r="E4" s="28"/>
    </row>
    <row r="5" spans="1:5" ht="16" x14ac:dyDescent="0.2">
      <c r="A5" s="146" t="s">
        <v>14</v>
      </c>
      <c r="B5" s="146"/>
      <c r="C5" s="146"/>
      <c r="D5" s="146"/>
      <c r="E5" s="146"/>
    </row>
    <row r="6" spans="1:5" ht="18" x14ac:dyDescent="0.2">
      <c r="A6" s="27"/>
      <c r="B6" s="27"/>
      <c r="C6" s="28"/>
      <c r="D6" s="28"/>
      <c r="E6" s="28"/>
    </row>
    <row r="7" spans="1:5" ht="16" x14ac:dyDescent="0.2">
      <c r="A7" s="146" t="s">
        <v>262</v>
      </c>
      <c r="B7" s="146"/>
      <c r="C7" s="146"/>
      <c r="D7" s="146"/>
      <c r="E7" s="146"/>
    </row>
    <row r="8" spans="1:5" ht="18" x14ac:dyDescent="0.2">
      <c r="A8" s="27"/>
      <c r="B8" s="27"/>
      <c r="C8" s="28"/>
      <c r="D8" s="28"/>
      <c r="E8" s="28"/>
    </row>
    <row r="9" spans="1:5" ht="28" x14ac:dyDescent="0.2">
      <c r="A9" s="29" t="s">
        <v>263</v>
      </c>
      <c r="B9" s="30" t="s">
        <v>280</v>
      </c>
      <c r="C9" s="30" t="s">
        <v>322</v>
      </c>
      <c r="D9" s="30" t="s">
        <v>329</v>
      </c>
      <c r="E9" s="29" t="s">
        <v>324</v>
      </c>
    </row>
    <row r="10" spans="1:5" x14ac:dyDescent="0.2">
      <c r="A10" s="31" t="s">
        <v>0</v>
      </c>
      <c r="B10" s="32">
        <f t="shared" ref="B10:C10" si="0">SUM(B11,B13,B15)</f>
        <v>2674705.3200000003</v>
      </c>
      <c r="C10" s="32">
        <f t="shared" si="0"/>
        <v>3128350</v>
      </c>
      <c r="D10" s="32">
        <f t="shared" ref="D10" si="1">SUM(D11,D13,D15)</f>
        <v>2991666.79</v>
      </c>
      <c r="E10" s="131">
        <f>D10/C10</f>
        <v>0.95630821039845282</v>
      </c>
    </row>
    <row r="11" spans="1:5" x14ac:dyDescent="0.2">
      <c r="A11" s="33" t="s">
        <v>264</v>
      </c>
      <c r="B11" s="34">
        <f t="shared" ref="B11:D11" si="2">SUM(B12)</f>
        <v>565000</v>
      </c>
      <c r="C11" s="34">
        <f t="shared" si="2"/>
        <v>945000</v>
      </c>
      <c r="D11" s="34">
        <f t="shared" si="2"/>
        <v>934392.53999999992</v>
      </c>
      <c r="E11" s="135">
        <f t="shared" ref="E11:E16" si="3">D11/C11</f>
        <v>0.98877517460317454</v>
      </c>
    </row>
    <row r="12" spans="1:5" x14ac:dyDescent="0.2">
      <c r="A12" s="35" t="s">
        <v>265</v>
      </c>
      <c r="B12" s="36">
        <f>' Račun prihoda i rashoda'!F11+' Račun prihoda i rashoda'!F14</f>
        <v>565000</v>
      </c>
      <c r="C12" s="36">
        <f>' Račun prihoda i rashoda'!G11+' Račun prihoda i rashoda'!G14</f>
        <v>945000</v>
      </c>
      <c r="D12" s="36">
        <f>' Račun prihoda i rashoda'!H11+' Račun prihoda i rashoda'!H14</f>
        <v>934392.53999999992</v>
      </c>
      <c r="E12" s="132">
        <f t="shared" si="3"/>
        <v>0.98877517460317454</v>
      </c>
    </row>
    <row r="13" spans="1:5" x14ac:dyDescent="0.2">
      <c r="A13" s="33" t="s">
        <v>267</v>
      </c>
      <c r="B13" s="34">
        <f t="shared" ref="B13" si="4">SUM(B14)</f>
        <v>5000</v>
      </c>
      <c r="C13" s="34">
        <f t="shared" ref="C13:D13" si="5">SUM(C14)</f>
        <v>8000</v>
      </c>
      <c r="D13" s="34">
        <f t="shared" si="5"/>
        <v>7572.5599999999995</v>
      </c>
      <c r="E13" s="135">
        <f t="shared" si="3"/>
        <v>0.94656999999999991</v>
      </c>
    </row>
    <row r="14" spans="1:5" x14ac:dyDescent="0.2">
      <c r="A14" s="35" t="s">
        <v>268</v>
      </c>
      <c r="B14" s="36">
        <f>' Račun prihoda i rashoda'!F13</f>
        <v>5000</v>
      </c>
      <c r="C14" s="36">
        <f>' Račun prihoda i rashoda'!G13</f>
        <v>8000</v>
      </c>
      <c r="D14" s="36">
        <f>' Račun prihoda i rashoda'!H13+' Račun prihoda i rashoda'!H15</f>
        <v>7572.5599999999995</v>
      </c>
      <c r="E14" s="132">
        <f t="shared" si="3"/>
        <v>0.94656999999999991</v>
      </c>
    </row>
    <row r="15" spans="1:5" x14ac:dyDescent="0.2">
      <c r="A15" s="33" t="s">
        <v>277</v>
      </c>
      <c r="B15" s="34">
        <f t="shared" ref="B15:D15" si="6">SUM(B16)</f>
        <v>2104705.3200000003</v>
      </c>
      <c r="C15" s="34">
        <f t="shared" si="6"/>
        <v>2175350</v>
      </c>
      <c r="D15" s="34">
        <f t="shared" si="6"/>
        <v>2049701.69</v>
      </c>
      <c r="E15" s="135">
        <f t="shared" si="3"/>
        <v>0.94223995678856276</v>
      </c>
    </row>
    <row r="16" spans="1:5" x14ac:dyDescent="0.2">
      <c r="A16" s="35" t="s">
        <v>278</v>
      </c>
      <c r="B16" s="36">
        <f>' Račun prihoda i rashoda'!F12</f>
        <v>2104705.3200000003</v>
      </c>
      <c r="C16" s="36">
        <f>' Račun prihoda i rashoda'!G12</f>
        <v>2175350</v>
      </c>
      <c r="D16" s="36">
        <f>' Račun prihoda i rashoda'!H12</f>
        <v>2049701.69</v>
      </c>
      <c r="E16" s="132">
        <f t="shared" si="3"/>
        <v>0.94223995678856276</v>
      </c>
    </row>
    <row r="19" spans="1:5" ht="16" x14ac:dyDescent="0.2">
      <c r="A19" s="146" t="s">
        <v>269</v>
      </c>
      <c r="B19" s="146"/>
      <c r="C19" s="146"/>
      <c r="D19" s="146"/>
      <c r="E19" s="146"/>
    </row>
    <row r="20" spans="1:5" ht="18" x14ac:dyDescent="0.2">
      <c r="A20" s="27"/>
      <c r="B20" s="27"/>
      <c r="C20" s="28"/>
      <c r="D20" s="28"/>
      <c r="E20" s="28"/>
    </row>
    <row r="21" spans="1:5" ht="28" x14ac:dyDescent="0.2">
      <c r="A21" s="29" t="s">
        <v>263</v>
      </c>
      <c r="B21" s="30" t="s">
        <v>280</v>
      </c>
      <c r="C21" s="30" t="s">
        <v>322</v>
      </c>
      <c r="D21" s="30" t="s">
        <v>329</v>
      </c>
      <c r="E21" s="29" t="s">
        <v>324</v>
      </c>
    </row>
    <row r="22" spans="1:5" x14ac:dyDescent="0.2">
      <c r="A22" s="31" t="s">
        <v>3</v>
      </c>
      <c r="B22" s="32">
        <f t="shared" ref="B22:C22" si="7">SUM(B23,B25,B27)</f>
        <v>2657705.3200000003</v>
      </c>
      <c r="C22" s="32">
        <f t="shared" si="7"/>
        <v>3111850</v>
      </c>
      <c r="D22" s="32">
        <f t="shared" ref="D22" si="8">SUM(D23,D25,D27)</f>
        <v>2964293.63</v>
      </c>
      <c r="E22" s="131">
        <f>D22/C22</f>
        <v>0.95258242845895524</v>
      </c>
    </row>
    <row r="23" spans="1:5" x14ac:dyDescent="0.2">
      <c r="A23" s="33" t="s">
        <v>264</v>
      </c>
      <c r="B23" s="37">
        <f>B24</f>
        <v>548000.32000000007</v>
      </c>
      <c r="C23" s="37">
        <f t="shared" ref="C23:D23" si="9">SUM(C24)</f>
        <v>928500</v>
      </c>
      <c r="D23" s="37">
        <f t="shared" si="9"/>
        <v>934392.82000000007</v>
      </c>
      <c r="E23" s="136">
        <f t="shared" ref="E23:E28" si="10">D23/C23</f>
        <v>1.0063466020463114</v>
      </c>
    </row>
    <row r="24" spans="1:5" x14ac:dyDescent="0.2">
      <c r="A24" s="35" t="s">
        <v>265</v>
      </c>
      <c r="B24" s="36">
        <f>SUM('POSEBNI DIO'!G10,'POSEBNI DIO'!G14,'POSEBNI DIO'!G18,'POSEBNI DIO'!G24,'POSEBNI DIO'!G28,'POSEBNI DIO'!G33,'POSEBNI DIO'!G37,'POSEBNI DIO'!G41,'POSEBNI DIO'!G45,'POSEBNI DIO'!G49,'POSEBNI DIO'!G53,'POSEBNI DIO'!G58,'POSEBNI DIO'!G62,'POSEBNI DIO'!G66,'POSEBNI DIO'!G73,'POSEBNI DIO'!G77,'POSEBNI DIO'!G81,'POSEBNI DIO'!G85,'POSEBNI DIO'!G89,'POSEBNI DIO'!G93,'POSEBNI DIO'!G97,'POSEBNI DIO'!G101,'POSEBNI DIO'!G105,'POSEBNI DIO'!G134,'POSEBNI DIO'!G139,'POSEBNI DIO'!G146,'POSEBNI DIO'!G153,'POSEBNI DIO'!G160,'POSEBNI DIO'!G167,'POSEBNI DIO'!G174,'POSEBNI DIO'!G202,'POSEBNI DIO'!G217,'POSEBNI DIO'!G225,'POSEBNI DIO'!G232,'POSEBNI DIO'!G239,'POSEBNI DIO'!G246,'POSEBNI DIO'!G253,'POSEBNI DIO'!G260,'POSEBNI DIO'!G267,'POSEBNI DIO'!G274,'POSEBNI DIO'!G281,'POSEBNI DIO'!G288,'POSEBNI DIO'!G295,'POSEBNI DIO'!G302,'POSEBNI DIO'!G309,'POSEBNI DIO'!G316,'POSEBNI DIO'!G323,'POSEBNI DIO'!G330,'POSEBNI DIO'!G337,'POSEBNI DIO'!G344,'POSEBNI DIO'!G359,'POSEBNI DIO'!G366,'POSEBNI DIO'!G390,'POSEBNI DIO'!G398,'POSEBNI DIO'!G418,'POSEBNI DIO'!G422,'POSEBNI DIO'!G426,'POSEBNI DIO'!G437,'POSEBNI DIO'!G351,'POSEBNI DIO'!G189)</f>
        <v>548000.32000000007</v>
      </c>
      <c r="C24" s="36">
        <f>SUM('POSEBNI DIO'!H10,'POSEBNI DIO'!H14,'POSEBNI DIO'!H18,'POSEBNI DIO'!H24,'POSEBNI DIO'!H28,'POSEBNI DIO'!H33,'POSEBNI DIO'!H37,'POSEBNI DIO'!H41,'POSEBNI DIO'!H45,'POSEBNI DIO'!H49,'POSEBNI DIO'!H53,'POSEBNI DIO'!H58,'POSEBNI DIO'!H62,'POSEBNI DIO'!H66,'POSEBNI DIO'!H73,'POSEBNI DIO'!H77,'POSEBNI DIO'!H81,'POSEBNI DIO'!H85,'POSEBNI DIO'!H89,'POSEBNI DIO'!H93,'POSEBNI DIO'!H97,'POSEBNI DIO'!H101,'POSEBNI DIO'!H105,'POSEBNI DIO'!H134,'POSEBNI DIO'!H139,'POSEBNI DIO'!H146,'POSEBNI DIO'!H153,'POSEBNI DIO'!H160,'POSEBNI DIO'!H167,'POSEBNI DIO'!H174,'POSEBNI DIO'!H202,'POSEBNI DIO'!H217,'POSEBNI DIO'!H225,'POSEBNI DIO'!H232,'POSEBNI DIO'!H239,'POSEBNI DIO'!H246,'POSEBNI DIO'!H253,'POSEBNI DIO'!H260,'POSEBNI DIO'!H267,'POSEBNI DIO'!H274,'POSEBNI DIO'!H281,'POSEBNI DIO'!H288,'POSEBNI DIO'!H295,'POSEBNI DIO'!H302,'POSEBNI DIO'!H309,'POSEBNI DIO'!H316,'POSEBNI DIO'!H323,'POSEBNI DIO'!H330,'POSEBNI DIO'!H337,'POSEBNI DIO'!H344,'POSEBNI DIO'!H359,'POSEBNI DIO'!H366,'POSEBNI DIO'!H390,'POSEBNI DIO'!H398,'POSEBNI DIO'!H418,'POSEBNI DIO'!H422,'POSEBNI DIO'!H426,'POSEBNI DIO'!H437,'POSEBNI DIO'!H351,'POSEBNI DIO'!H189)</f>
        <v>928500</v>
      </c>
      <c r="D24" s="36">
        <f>SUM('POSEBNI DIO'!I10,'POSEBNI DIO'!I14,'POSEBNI DIO'!I18,'POSEBNI DIO'!I24,'POSEBNI DIO'!I28,'POSEBNI DIO'!I33,'POSEBNI DIO'!I37,'POSEBNI DIO'!I41,'POSEBNI DIO'!I45,'POSEBNI DIO'!I49,'POSEBNI DIO'!I53,'POSEBNI DIO'!I58,'POSEBNI DIO'!I62,'POSEBNI DIO'!I66,'POSEBNI DIO'!I73,'POSEBNI DIO'!I77,'POSEBNI DIO'!I81,'POSEBNI DIO'!I85,'POSEBNI DIO'!I89,'POSEBNI DIO'!I93,'POSEBNI DIO'!I97,'POSEBNI DIO'!I101,'POSEBNI DIO'!I105,'POSEBNI DIO'!I134,'POSEBNI DIO'!I139,'POSEBNI DIO'!I146,'POSEBNI DIO'!I153,'POSEBNI DIO'!I160,'POSEBNI DIO'!I167,'POSEBNI DIO'!I174,'POSEBNI DIO'!I202,'POSEBNI DIO'!I217,'POSEBNI DIO'!I225,'POSEBNI DIO'!I232,'POSEBNI DIO'!I239,'POSEBNI DIO'!I246,'POSEBNI DIO'!I253,'POSEBNI DIO'!I260,'POSEBNI DIO'!I267,'POSEBNI DIO'!I274,'POSEBNI DIO'!I281,'POSEBNI DIO'!I288,'POSEBNI DIO'!I295,'POSEBNI DIO'!I302,'POSEBNI DIO'!I309,'POSEBNI DIO'!I316,'POSEBNI DIO'!I323,'POSEBNI DIO'!I330,'POSEBNI DIO'!I337,'POSEBNI DIO'!I344,'POSEBNI DIO'!I359,'POSEBNI DIO'!I366,'POSEBNI DIO'!I390,'POSEBNI DIO'!I398,'POSEBNI DIO'!I418,'POSEBNI DIO'!I422,'POSEBNI DIO'!I426,'POSEBNI DIO'!I437,'POSEBNI DIO'!I351,'POSEBNI DIO'!I189)</f>
        <v>934392.82000000007</v>
      </c>
      <c r="E24" s="132">
        <f t="shared" si="10"/>
        <v>1.0063466020463114</v>
      </c>
    </row>
    <row r="25" spans="1:5" x14ac:dyDescent="0.2">
      <c r="A25" s="33" t="s">
        <v>267</v>
      </c>
      <c r="B25" s="34">
        <f>SUM(B26)</f>
        <v>5000</v>
      </c>
      <c r="C25" s="34">
        <f t="shared" ref="C25:D25" si="11">SUM(C26)</f>
        <v>8000</v>
      </c>
      <c r="D25" s="34">
        <f t="shared" si="11"/>
        <v>7573</v>
      </c>
      <c r="E25" s="135">
        <f t="shared" si="10"/>
        <v>0.94662500000000005</v>
      </c>
    </row>
    <row r="26" spans="1:5" x14ac:dyDescent="0.2">
      <c r="A26" s="35" t="s">
        <v>268</v>
      </c>
      <c r="B26" s="36">
        <f>SUM('POSEBNI DIO'!G109)</f>
        <v>5000</v>
      </c>
      <c r="C26" s="36">
        <f>SUM('POSEBNI DIO'!H109)</f>
        <v>8000</v>
      </c>
      <c r="D26" s="36">
        <f>SUM('POSEBNI DIO'!I109)</f>
        <v>7573</v>
      </c>
      <c r="E26" s="132">
        <f t="shared" si="10"/>
        <v>0.94662500000000005</v>
      </c>
    </row>
    <row r="27" spans="1:5" x14ac:dyDescent="0.2">
      <c r="A27" s="33" t="s">
        <v>277</v>
      </c>
      <c r="B27" s="34">
        <f>SUM(B28)</f>
        <v>2104705</v>
      </c>
      <c r="C27" s="34">
        <f t="shared" ref="C27:D27" si="12">SUM(C28)</f>
        <v>2175350</v>
      </c>
      <c r="D27" s="34">
        <f t="shared" si="12"/>
        <v>2022327.8099999998</v>
      </c>
      <c r="E27" s="135">
        <f t="shared" si="10"/>
        <v>0.92965628979244708</v>
      </c>
    </row>
    <row r="28" spans="1:5" x14ac:dyDescent="0.2">
      <c r="A28" s="35" t="s">
        <v>278</v>
      </c>
      <c r="B28" s="36">
        <f>SUM('POSEBNI DIO'!G69,'POSEBNI DIO'!G116,'POSEBNI DIO'!G120,'POSEBNI DIO'!G130,'POSEBNI DIO'!G142,'POSEBNI DIO'!G149,'POSEBNI DIO'!G156,'POSEBNI DIO'!G163,'POSEBNI DIO'!G170,'POSEBNI DIO'!G177,'POSEBNI DIO'!G181,'POSEBNI DIO'!G185,'POSEBNI DIO'!G194,'POSEBNI DIO'!G198,'POSEBNI DIO'!G205,'POSEBNI DIO'!G209,'POSEBNI DIO'!G213,'POSEBNI DIO'!G220,'POSEBNI DIO'!G228,'POSEBNI DIO'!G235,'POSEBNI DIO'!G242,'POSEBNI DIO'!G249,'POSEBNI DIO'!G256,'POSEBNI DIO'!G263,'POSEBNI DIO'!G270,'POSEBNI DIO'!G277,'POSEBNI DIO'!G284,'POSEBNI DIO'!G291,'POSEBNI DIO'!G298,'POSEBNI DIO'!G305,'POSEBNI DIO'!G312,'POSEBNI DIO'!G319,'POSEBNI DIO'!G326,'POSEBNI DIO'!G333,'POSEBNI DIO'!G340,'POSEBNI DIO'!G347,'POSEBNI DIO'!G362,'POSEBNI DIO'!G369,'POSEBNI DIO'!G374,'POSEBNI DIO'!G378,'POSEBNI DIO'!G382,'POSEBNI DIO'!G386,'POSEBNI DIO'!G393,'POSEBNI DIO'!G401,'POSEBNI DIO'!G405,'POSEBNI DIO'!G409,'POSEBNI DIO'!G413,'POSEBNI DIO'!G429,'POSEBNI DIO'!G433,'POSEBNI DIO'!G354)</f>
        <v>2104705</v>
      </c>
      <c r="C28" s="36">
        <f>SUM('POSEBNI DIO'!H69,'POSEBNI DIO'!H116,'POSEBNI DIO'!H120,'POSEBNI DIO'!H130,'POSEBNI DIO'!H142,'POSEBNI DIO'!H149,'POSEBNI DIO'!H156,'POSEBNI DIO'!H163,'POSEBNI DIO'!H170,'POSEBNI DIO'!H177,'POSEBNI DIO'!H181,'POSEBNI DIO'!H185,'POSEBNI DIO'!H194,'POSEBNI DIO'!H198,'POSEBNI DIO'!H205,'POSEBNI DIO'!H209,'POSEBNI DIO'!H213,'POSEBNI DIO'!H220,'POSEBNI DIO'!H228,'POSEBNI DIO'!H235,'POSEBNI DIO'!H242,'POSEBNI DIO'!H249,'POSEBNI DIO'!H256,'POSEBNI DIO'!H263,'POSEBNI DIO'!H270,'POSEBNI DIO'!H277,'POSEBNI DIO'!H284,'POSEBNI DIO'!H291,'POSEBNI DIO'!H298,'POSEBNI DIO'!H305,'POSEBNI DIO'!H312,'POSEBNI DIO'!H319,'POSEBNI DIO'!H326,'POSEBNI DIO'!H333,'POSEBNI DIO'!H340,'POSEBNI DIO'!H347,'POSEBNI DIO'!H362,'POSEBNI DIO'!H369,'POSEBNI DIO'!H374,'POSEBNI DIO'!H378,'POSEBNI DIO'!H382,'POSEBNI DIO'!H386,'POSEBNI DIO'!H393,'POSEBNI DIO'!H401,'POSEBNI DIO'!H405,'POSEBNI DIO'!H409,'POSEBNI DIO'!H413,'POSEBNI DIO'!H429,'POSEBNI DIO'!H433,'POSEBNI DIO'!H354,'POSEBNI DIO'!H112)</f>
        <v>2175350</v>
      </c>
      <c r="D28" s="36">
        <f>SUM('POSEBNI DIO'!I69,'POSEBNI DIO'!I116,'POSEBNI DIO'!I120,'POSEBNI DIO'!I130,'POSEBNI DIO'!I142,'POSEBNI DIO'!I149,'POSEBNI DIO'!I156,'POSEBNI DIO'!I163,'POSEBNI DIO'!I170,'POSEBNI DIO'!I177,'POSEBNI DIO'!I181,'POSEBNI DIO'!I185,'POSEBNI DIO'!I194,'POSEBNI DIO'!I198,'POSEBNI DIO'!I205,'POSEBNI DIO'!I209,'POSEBNI DIO'!I213,'POSEBNI DIO'!I220,'POSEBNI DIO'!I228,'POSEBNI DIO'!I235,'POSEBNI DIO'!I242,'POSEBNI DIO'!I249,'POSEBNI DIO'!I256,'POSEBNI DIO'!I263,'POSEBNI DIO'!I270,'POSEBNI DIO'!I277,'POSEBNI DIO'!I284,'POSEBNI DIO'!I291,'POSEBNI DIO'!I298,'POSEBNI DIO'!I305,'POSEBNI DIO'!I312,'POSEBNI DIO'!I319,'POSEBNI DIO'!I326,'POSEBNI DIO'!I333,'POSEBNI DIO'!I340,'POSEBNI DIO'!I347,'POSEBNI DIO'!I362,'POSEBNI DIO'!I369,'POSEBNI DIO'!I374,'POSEBNI DIO'!I378,'POSEBNI DIO'!I382,'POSEBNI DIO'!I386,'POSEBNI DIO'!I393,'POSEBNI DIO'!I401,'POSEBNI DIO'!I405,'POSEBNI DIO'!I409,'POSEBNI DIO'!I413,'POSEBNI DIO'!I429,'POSEBNI DIO'!I433,'POSEBNI DIO'!I354,'POSEBNI DIO'!I112)</f>
        <v>2022327.8099999998</v>
      </c>
      <c r="E28" s="132">
        <f t="shared" si="10"/>
        <v>0.92965628979244708</v>
      </c>
    </row>
    <row r="29" spans="1:5" x14ac:dyDescent="0.2">
      <c r="A29" s="38" t="s">
        <v>266</v>
      </c>
      <c r="B29" s="36"/>
      <c r="C29" s="36"/>
      <c r="D29" s="36"/>
      <c r="E29" s="132"/>
    </row>
    <row r="33" spans="2:5" x14ac:dyDescent="0.2">
      <c r="B33" s="39"/>
    </row>
    <row r="34" spans="2:5" x14ac:dyDescent="0.2">
      <c r="B34" s="39"/>
      <c r="C34" s="39"/>
      <c r="D34" s="39"/>
      <c r="E34" s="39"/>
    </row>
  </sheetData>
  <sheetProtection algorithmName="SHA-512" hashValue="68WTGe1XLG0FG0cRFf9eUIqSbhrvSM1rIFhxsjY5p/E0ISDgzahoG9x8FcxG9o8UXMh7NwKHm0Bza0Omsqs2oQ==" saltValue="98+f5mVV+BqSTEtjtIhOHQ==" spinCount="100000" sheet="1" formatCells="0" formatColumns="0" formatRows="0" insertColumns="0" insertRows="0" insertHyperlinks="0" deleteColumns="0" deleteRows="0" sort="0" autoFilter="0" pivotTables="0"/>
  <mergeCells count="5">
    <mergeCell ref="A1:E1"/>
    <mergeCell ref="A3:E3"/>
    <mergeCell ref="A5:E5"/>
    <mergeCell ref="A7:E7"/>
    <mergeCell ref="A19:E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4"/>
  <sheetViews>
    <sheetView topLeftCell="A15" zoomScale="125" zoomScaleNormal="100" workbookViewId="0">
      <selection activeCell="A15" sqref="A1:XFD1048576"/>
    </sheetView>
  </sheetViews>
  <sheetFormatPr baseColWidth="10" defaultColWidth="9.1640625" defaultRowHeight="15" x14ac:dyDescent="0.2"/>
  <cols>
    <col min="1" max="1" width="7.5" style="1" bestFit="1" customWidth="1"/>
    <col min="2" max="2" width="8.5" style="1" bestFit="1" customWidth="1"/>
    <col min="3" max="3" width="25.33203125" style="1" customWidth="1"/>
    <col min="4" max="5" width="25.33203125" style="1" hidden="1" customWidth="1"/>
    <col min="6" max="9" width="25.33203125" style="1" customWidth="1"/>
    <col min="10" max="11" width="9.1640625" style="1"/>
    <col min="12" max="12" width="9.1640625" style="40"/>
    <col min="13" max="13" width="19.5" style="40" customWidth="1"/>
    <col min="14" max="16" width="9.6640625" style="40" bestFit="1" customWidth="1"/>
    <col min="17" max="16384" width="9.1640625" style="1"/>
  </cols>
  <sheetData>
    <row r="1" spans="1:16" ht="42" customHeight="1" x14ac:dyDescent="0.2">
      <c r="A1" s="142" t="s">
        <v>330</v>
      </c>
      <c r="B1" s="142"/>
      <c r="C1" s="142"/>
      <c r="D1" s="142"/>
      <c r="E1" s="142"/>
      <c r="F1" s="142"/>
      <c r="G1" s="142"/>
      <c r="H1" s="142"/>
      <c r="I1" s="142"/>
    </row>
    <row r="2" spans="1:16" ht="18" customHeight="1" x14ac:dyDescent="0.2">
      <c r="A2" s="2"/>
      <c r="B2" s="2"/>
      <c r="C2" s="2"/>
      <c r="D2" s="2"/>
      <c r="E2" s="2"/>
      <c r="F2" s="2"/>
      <c r="G2" s="2"/>
      <c r="H2" s="2"/>
      <c r="I2" s="2"/>
    </row>
    <row r="3" spans="1:16" ht="16" x14ac:dyDescent="0.2">
      <c r="A3" s="142" t="s">
        <v>37</v>
      </c>
      <c r="B3" s="142"/>
      <c r="C3" s="142"/>
      <c r="D3" s="142"/>
      <c r="E3" s="142"/>
      <c r="F3" s="142"/>
      <c r="G3" s="154"/>
      <c r="H3" s="154"/>
      <c r="I3" s="154"/>
    </row>
    <row r="4" spans="1:16" ht="18" x14ac:dyDescent="0.2">
      <c r="A4" s="2"/>
      <c r="B4" s="2"/>
      <c r="C4" s="2"/>
      <c r="D4" s="2"/>
      <c r="E4" s="2"/>
      <c r="F4" s="2"/>
      <c r="G4" s="3"/>
      <c r="H4" s="3"/>
      <c r="I4" s="3"/>
    </row>
    <row r="5" spans="1:16" ht="18" customHeight="1" x14ac:dyDescent="0.2">
      <c r="A5" s="142" t="s">
        <v>14</v>
      </c>
      <c r="B5" s="157"/>
      <c r="C5" s="157"/>
      <c r="D5" s="157"/>
      <c r="E5" s="157"/>
      <c r="F5" s="157"/>
      <c r="G5" s="157"/>
      <c r="H5" s="157"/>
      <c r="I5" s="157"/>
    </row>
    <row r="6" spans="1:16" ht="18" x14ac:dyDescent="0.2">
      <c r="A6" s="2"/>
      <c r="B6" s="2"/>
      <c r="C6" s="2"/>
      <c r="D6" s="2"/>
      <c r="E6" s="2"/>
      <c r="F6" s="2"/>
      <c r="G6" s="3"/>
      <c r="H6" s="3"/>
      <c r="I6" s="3"/>
    </row>
    <row r="7" spans="1:16" ht="16" x14ac:dyDescent="0.2">
      <c r="A7" s="142" t="s">
        <v>259</v>
      </c>
      <c r="B7" s="158"/>
      <c r="C7" s="158"/>
      <c r="D7" s="158"/>
      <c r="E7" s="158"/>
      <c r="F7" s="158"/>
      <c r="G7" s="158"/>
      <c r="H7" s="158"/>
      <c r="I7" s="158"/>
      <c r="N7" s="41"/>
      <c r="O7" s="41"/>
      <c r="P7" s="41"/>
    </row>
    <row r="8" spans="1:16" ht="18" x14ac:dyDescent="0.2">
      <c r="A8" s="2"/>
      <c r="B8" s="2"/>
      <c r="C8" s="2"/>
      <c r="D8" s="2"/>
      <c r="E8" s="2"/>
      <c r="F8" s="2"/>
      <c r="G8" s="3"/>
      <c r="H8" s="3"/>
      <c r="I8" s="3"/>
      <c r="N8" s="41"/>
      <c r="O8" s="41"/>
      <c r="P8" s="41"/>
    </row>
    <row r="9" spans="1:16" ht="28" x14ac:dyDescent="0.2">
      <c r="A9" s="42" t="s">
        <v>15</v>
      </c>
      <c r="B9" s="43" t="s">
        <v>16</v>
      </c>
      <c r="C9" s="43" t="s">
        <v>13</v>
      </c>
      <c r="D9" s="43" t="s">
        <v>11</v>
      </c>
      <c r="E9" s="42" t="s">
        <v>12</v>
      </c>
      <c r="F9" s="42" t="s">
        <v>280</v>
      </c>
      <c r="G9" s="42" t="s">
        <v>322</v>
      </c>
      <c r="H9" s="42" t="s">
        <v>329</v>
      </c>
      <c r="I9" s="42" t="s">
        <v>324</v>
      </c>
    </row>
    <row r="10" spans="1:16" ht="15.75" customHeight="1" x14ac:dyDescent="0.2">
      <c r="A10" s="44">
        <v>6</v>
      </c>
      <c r="B10" s="44"/>
      <c r="C10" s="44" t="s">
        <v>17</v>
      </c>
      <c r="D10" s="45"/>
      <c r="E10" s="46"/>
      <c r="F10" s="47">
        <f>F11+F12+F13+F14+F15</f>
        <v>2674705.3200000003</v>
      </c>
      <c r="G10" s="47">
        <f>G11+G12+G13+G14+G15</f>
        <v>3128350</v>
      </c>
      <c r="H10" s="47">
        <f>H11+H12+H13+H14+H15</f>
        <v>2991666.7899999996</v>
      </c>
      <c r="I10" s="118">
        <f>H10/G10</f>
        <v>0.95630821039845271</v>
      </c>
      <c r="N10" s="48"/>
    </row>
    <row r="11" spans="1:16" ht="15.75" customHeight="1" x14ac:dyDescent="0.2">
      <c r="A11" s="33"/>
      <c r="B11" s="49">
        <v>61</v>
      </c>
      <c r="C11" s="49" t="s">
        <v>18</v>
      </c>
      <c r="D11" s="50"/>
      <c r="E11" s="51"/>
      <c r="F11" s="51">
        <v>550000</v>
      </c>
      <c r="G11" s="51">
        <v>920000</v>
      </c>
      <c r="H11" s="51">
        <v>917129.95</v>
      </c>
      <c r="I11" s="119">
        <f t="shared" ref="I11:I14" si="0">H11/G11</f>
        <v>0.99688038043478255</v>
      </c>
    </row>
    <row r="12" spans="1:16" ht="42" x14ac:dyDescent="0.2">
      <c r="A12" s="52"/>
      <c r="B12" s="52">
        <v>63</v>
      </c>
      <c r="C12" s="53" t="s">
        <v>71</v>
      </c>
      <c r="D12" s="50"/>
      <c r="E12" s="51"/>
      <c r="F12" s="51">
        <f>'POSEBNI DIO'!G6-' Račun prihoda i rashoda'!F11-' Račun prihoda i rashoda'!F13-' Račun prihoda i rashoda'!F14</f>
        <v>2104705.3200000003</v>
      </c>
      <c r="G12" s="51">
        <f>'POSEBNI DIO'!H6-' Račun prihoda i rashoda'!G11-' Račun prihoda i rashoda'!G13-' Račun prihoda i rashoda'!G14</f>
        <v>2175350</v>
      </c>
      <c r="H12" s="51">
        <v>2049701.69</v>
      </c>
      <c r="I12" s="119">
        <f t="shared" si="0"/>
        <v>0.94223995678856276</v>
      </c>
    </row>
    <row r="13" spans="1:16" x14ac:dyDescent="0.2">
      <c r="A13" s="52"/>
      <c r="B13" s="49">
        <v>64</v>
      </c>
      <c r="C13" s="49" t="s">
        <v>49</v>
      </c>
      <c r="D13" s="50"/>
      <c r="E13" s="51"/>
      <c r="F13" s="51">
        <v>5000</v>
      </c>
      <c r="G13" s="51">
        <v>8000</v>
      </c>
      <c r="H13" s="51">
        <v>7559.24</v>
      </c>
      <c r="I13" s="119">
        <f t="shared" si="0"/>
        <v>0.94490499999999999</v>
      </c>
    </row>
    <row r="14" spans="1:16" ht="56" x14ac:dyDescent="0.2">
      <c r="A14" s="52"/>
      <c r="B14" s="52">
        <v>65</v>
      </c>
      <c r="C14" s="53" t="s">
        <v>72</v>
      </c>
      <c r="D14" s="50"/>
      <c r="E14" s="51"/>
      <c r="F14" s="51">
        <v>15000</v>
      </c>
      <c r="G14" s="51">
        <v>25000</v>
      </c>
      <c r="H14" s="51">
        <v>17262.59</v>
      </c>
      <c r="I14" s="119">
        <f t="shared" si="0"/>
        <v>0.6905036</v>
      </c>
    </row>
    <row r="15" spans="1:16" ht="28" x14ac:dyDescent="0.2">
      <c r="A15" s="52"/>
      <c r="B15" s="52">
        <v>68</v>
      </c>
      <c r="C15" s="53" t="s">
        <v>73</v>
      </c>
      <c r="D15" s="50"/>
      <c r="E15" s="51"/>
      <c r="F15" s="51">
        <v>0</v>
      </c>
      <c r="G15" s="51">
        <v>0</v>
      </c>
      <c r="H15" s="51">
        <v>13.32</v>
      </c>
      <c r="I15" s="119"/>
    </row>
    <row r="16" spans="1:16" ht="28" x14ac:dyDescent="0.2">
      <c r="A16" s="54">
        <v>7</v>
      </c>
      <c r="B16" s="54"/>
      <c r="C16" s="55" t="s">
        <v>20</v>
      </c>
      <c r="D16" s="45"/>
      <c r="E16" s="46"/>
      <c r="F16" s="47">
        <f>SUM(F17,F18)</f>
        <v>0</v>
      </c>
      <c r="G16" s="47">
        <f>SUM(G17,G18)</f>
        <v>0</v>
      </c>
      <c r="H16" s="47">
        <f>SUM(H17,H18)</f>
        <v>0</v>
      </c>
      <c r="I16" s="118"/>
    </row>
    <row r="17" spans="1:16" ht="42" x14ac:dyDescent="0.2">
      <c r="A17" s="49"/>
      <c r="B17" s="49">
        <v>71</v>
      </c>
      <c r="C17" s="56" t="s">
        <v>21</v>
      </c>
      <c r="D17" s="50"/>
      <c r="E17" s="51"/>
      <c r="F17" s="51">
        <v>0</v>
      </c>
      <c r="G17" s="51">
        <v>0</v>
      </c>
      <c r="H17" s="51">
        <v>0</v>
      </c>
      <c r="I17" s="119"/>
    </row>
    <row r="18" spans="1:16" ht="43" x14ac:dyDescent="0.2">
      <c r="A18" s="57"/>
      <c r="B18" s="58">
        <v>72</v>
      </c>
      <c r="C18" s="59" t="s">
        <v>74</v>
      </c>
      <c r="D18" s="57"/>
      <c r="E18" s="57"/>
      <c r="F18" s="60">
        <v>0</v>
      </c>
      <c r="G18" s="60">
        <v>0</v>
      </c>
      <c r="H18" s="60">
        <v>0</v>
      </c>
      <c r="I18" s="129"/>
    </row>
    <row r="20" spans="1:16" ht="16" x14ac:dyDescent="0.2">
      <c r="A20" s="142" t="s">
        <v>260</v>
      </c>
      <c r="B20" s="158"/>
      <c r="C20" s="158"/>
      <c r="D20" s="158"/>
      <c r="E20" s="158"/>
      <c r="F20" s="158"/>
      <c r="G20" s="158"/>
      <c r="H20" s="158"/>
      <c r="I20" s="158"/>
    </row>
    <row r="21" spans="1:16" ht="18" x14ac:dyDescent="0.2">
      <c r="A21" s="2"/>
      <c r="B21" s="2"/>
      <c r="C21" s="2"/>
      <c r="D21" s="2"/>
      <c r="E21" s="2"/>
      <c r="F21" s="2"/>
      <c r="G21" s="3"/>
      <c r="H21" s="3"/>
      <c r="I21" s="3"/>
    </row>
    <row r="22" spans="1:16" ht="28" x14ac:dyDescent="0.2">
      <c r="A22" s="42" t="s">
        <v>15</v>
      </c>
      <c r="B22" s="43" t="s">
        <v>16</v>
      </c>
      <c r="C22" s="43" t="s">
        <v>22</v>
      </c>
      <c r="D22" s="43" t="s">
        <v>11</v>
      </c>
      <c r="E22" s="42" t="s">
        <v>12</v>
      </c>
      <c r="F22" s="61" t="s">
        <v>280</v>
      </c>
      <c r="G22" s="61" t="s">
        <v>322</v>
      </c>
      <c r="H22" s="61" t="s">
        <v>329</v>
      </c>
      <c r="I22" s="42" t="s">
        <v>324</v>
      </c>
      <c r="J22" s="62"/>
    </row>
    <row r="23" spans="1:16" ht="15.5" customHeight="1" x14ac:dyDescent="0.2">
      <c r="A23" s="44">
        <v>3</v>
      </c>
      <c r="B23" s="44"/>
      <c r="C23" s="44" t="s">
        <v>23</v>
      </c>
      <c r="D23" s="45"/>
      <c r="E23" s="46"/>
      <c r="F23" s="47">
        <f>SUM(F24:F30)</f>
        <v>1517705.32</v>
      </c>
      <c r="G23" s="47">
        <f t="shared" ref="G23:H23" si="1">SUM(G24:G30)</f>
        <v>1719850</v>
      </c>
      <c r="H23" s="47">
        <f t="shared" si="1"/>
        <v>1695949.78</v>
      </c>
      <c r="I23" s="118">
        <f>H23/G23</f>
        <v>0.98610331133529083</v>
      </c>
      <c r="J23" s="62"/>
      <c r="L23" s="41"/>
      <c r="M23" s="41"/>
      <c r="N23" s="41"/>
      <c r="O23" s="41"/>
      <c r="P23" s="41"/>
    </row>
    <row r="24" spans="1:16" ht="15.75" customHeight="1" x14ac:dyDescent="0.2">
      <c r="A24" s="33"/>
      <c r="B24" s="49">
        <v>31</v>
      </c>
      <c r="C24" s="49" t="s">
        <v>24</v>
      </c>
      <c r="D24" s="50"/>
      <c r="E24" s="51"/>
      <c r="F24" s="51">
        <f>'POSEBNI DIO'!G23</f>
        <v>70755.320000000007</v>
      </c>
      <c r="G24" s="51">
        <f>'POSEBNI DIO'!H23</f>
        <v>66000</v>
      </c>
      <c r="H24" s="51">
        <f>'POSEBNI DIO'!I23</f>
        <v>65477.599999999999</v>
      </c>
      <c r="I24" s="119">
        <f t="shared" ref="I24:I33" si="2">H24/G24</f>
        <v>0.99208484848484846</v>
      </c>
      <c r="J24" s="62"/>
      <c r="N24" s="41"/>
      <c r="O24" s="41"/>
      <c r="P24" s="41"/>
    </row>
    <row r="25" spans="1:16" x14ac:dyDescent="0.2">
      <c r="A25" s="52"/>
      <c r="B25" s="49">
        <v>32</v>
      </c>
      <c r="C25" s="49" t="s">
        <v>40</v>
      </c>
      <c r="D25" s="50"/>
      <c r="E25" s="51"/>
      <c r="F25" s="51">
        <f>'POSEBNI DIO'!G27+'POSEBNI DIO'!G32+'POSEBNI DIO'!G36+'POSEBNI DIO'!G40+'POSEBNI DIO'!G44+'POSEBNI DIO'!G48+'POSEBNI DIO'!G52+'POSEBNI DIO'!G57+'POSEBNI DIO'!G61+'POSEBNI DIO'!G65+'POSEBNI DIO'!G72+'POSEBNI DIO'!G76+'POSEBNI DIO'!G80+'POSEBNI DIO'!G84+'POSEBNI DIO'!G88+'POSEBNI DIO'!G92+'POSEBNI DIO'!G96+'POSEBNI DIO'!G100+'POSEBNI DIO'!G104+'POSEBNI DIO'!G119+'POSEBNI DIO'!G166+'POSEBNI DIO'!G193+'POSEBNI DIO'!G197+'POSEBNI DIO'!G201+'POSEBNI DIO'!G208+'POSEBNI DIO'!G212+'POSEBNI DIO'!G216+'POSEBNI DIO'!G358+'POSEBNI DIO'!G373+'POSEBNI DIO'!G115+'POSEBNI DIO'!G408</f>
        <v>369700</v>
      </c>
      <c r="G25" s="51">
        <f>'POSEBNI DIO'!H27+'POSEBNI DIO'!H32+'POSEBNI DIO'!H36+'POSEBNI DIO'!H40+'POSEBNI DIO'!H44+'POSEBNI DIO'!H48+'POSEBNI DIO'!H52+'POSEBNI DIO'!H57+'POSEBNI DIO'!H61+'POSEBNI DIO'!H65+'POSEBNI DIO'!H72+'POSEBNI DIO'!H76+'POSEBNI DIO'!H80+'POSEBNI DIO'!H84+'POSEBNI DIO'!H88+'POSEBNI DIO'!H92+'POSEBNI DIO'!H96+'POSEBNI DIO'!H100+'POSEBNI DIO'!H104+'POSEBNI DIO'!H119+'POSEBNI DIO'!H166+'POSEBNI DIO'!H193+'POSEBNI DIO'!H197+'POSEBNI DIO'!H201+'POSEBNI DIO'!H208+'POSEBNI DIO'!H212+'POSEBNI DIO'!H216+'POSEBNI DIO'!H358+'POSEBNI DIO'!H373+'POSEBNI DIO'!H115+'POSEBNI DIO'!H408</f>
        <v>540200</v>
      </c>
      <c r="H25" s="51">
        <f>'POSEBNI DIO'!I27+'POSEBNI DIO'!I32+'POSEBNI DIO'!I36+'POSEBNI DIO'!I40+'POSEBNI DIO'!I44+'POSEBNI DIO'!I48+'POSEBNI DIO'!I52+'POSEBNI DIO'!I57+'POSEBNI DIO'!I61+'POSEBNI DIO'!I65+'POSEBNI DIO'!I72+'POSEBNI DIO'!I76+'POSEBNI DIO'!I80+'POSEBNI DIO'!I84+'POSEBNI DIO'!I88+'POSEBNI DIO'!I92+'POSEBNI DIO'!I96+'POSEBNI DIO'!I100+'POSEBNI DIO'!I104+'POSEBNI DIO'!I119+'POSEBNI DIO'!I166+'POSEBNI DIO'!I193+'POSEBNI DIO'!I197+'POSEBNI DIO'!I201+'POSEBNI DIO'!I208+'POSEBNI DIO'!I212+'POSEBNI DIO'!I216+'POSEBNI DIO'!I358+'POSEBNI DIO'!I373+'POSEBNI DIO'!I115+'POSEBNI DIO'!I408</f>
        <v>583632.42000000004</v>
      </c>
      <c r="I25" s="119">
        <f t="shared" si="2"/>
        <v>1.0804006293965198</v>
      </c>
      <c r="J25" s="62"/>
    </row>
    <row r="26" spans="1:16" x14ac:dyDescent="0.2">
      <c r="A26" s="52"/>
      <c r="B26" s="52">
        <v>34</v>
      </c>
      <c r="C26" s="52" t="s">
        <v>75</v>
      </c>
      <c r="D26" s="50"/>
      <c r="E26" s="51"/>
      <c r="F26" s="51">
        <f>'POSEBNI DIO'!G108</f>
        <v>5000</v>
      </c>
      <c r="G26" s="51">
        <f>'POSEBNI DIO'!H108</f>
        <v>11000</v>
      </c>
      <c r="H26" s="51">
        <f>'POSEBNI DIO'!I108</f>
        <v>10337.99</v>
      </c>
      <c r="I26" s="119">
        <f t="shared" si="2"/>
        <v>0.93981727272727267</v>
      </c>
      <c r="J26" s="62"/>
    </row>
    <row r="27" spans="1:16" x14ac:dyDescent="0.2">
      <c r="A27" s="52"/>
      <c r="B27" s="52">
        <v>35</v>
      </c>
      <c r="C27" s="52" t="s">
        <v>76</v>
      </c>
      <c r="D27" s="50"/>
      <c r="E27" s="51"/>
      <c r="F27" s="51">
        <v>0</v>
      </c>
      <c r="G27" s="51">
        <v>0</v>
      </c>
      <c r="H27" s="51">
        <v>0</v>
      </c>
      <c r="I27" s="119"/>
      <c r="J27" s="62"/>
      <c r="N27" s="41"/>
      <c r="O27" s="41"/>
      <c r="P27" s="41"/>
    </row>
    <row r="28" spans="1:16" ht="28" x14ac:dyDescent="0.2">
      <c r="A28" s="52"/>
      <c r="B28" s="52">
        <v>36</v>
      </c>
      <c r="C28" s="53" t="s">
        <v>77</v>
      </c>
      <c r="D28" s="50"/>
      <c r="E28" s="51"/>
      <c r="F28" s="51">
        <f>SUM('POSEBNI DIO'!G138)</f>
        <v>360000</v>
      </c>
      <c r="G28" s="51">
        <f>SUM('POSEBNI DIO'!H138)</f>
        <v>340000</v>
      </c>
      <c r="H28" s="51">
        <f>SUM('POSEBNI DIO'!I138)</f>
        <v>341440.46</v>
      </c>
      <c r="I28" s="119">
        <f t="shared" si="2"/>
        <v>1.0042366470588235</v>
      </c>
      <c r="J28" s="62"/>
    </row>
    <row r="29" spans="1:16" ht="42" x14ac:dyDescent="0.2">
      <c r="A29" s="52"/>
      <c r="B29" s="52">
        <v>37</v>
      </c>
      <c r="C29" s="53" t="s">
        <v>78</v>
      </c>
      <c r="D29" s="50"/>
      <c r="E29" s="51"/>
      <c r="F29" s="51">
        <f>'POSEBNI DIO'!G173+'POSEBNI DIO'!G180+'POSEBNI DIO'!G184+'POSEBNI DIO'!G421+'POSEBNI DIO'!G425</f>
        <v>136500</v>
      </c>
      <c r="G29" s="51">
        <f>'POSEBNI DIO'!H173+'POSEBNI DIO'!H180+'POSEBNI DIO'!H184+'POSEBNI DIO'!H421+'POSEBNI DIO'!H425</f>
        <v>143000</v>
      </c>
      <c r="H29" s="51">
        <f>'POSEBNI DIO'!I173+'POSEBNI DIO'!I180+'POSEBNI DIO'!I184+'POSEBNI DIO'!I421+'POSEBNI DIO'!I425</f>
        <v>114473.54000000001</v>
      </c>
      <c r="I29" s="119">
        <f t="shared" si="2"/>
        <v>0.80051426573426576</v>
      </c>
      <c r="J29" s="62"/>
    </row>
    <row r="30" spans="1:16" x14ac:dyDescent="0.2">
      <c r="A30" s="52"/>
      <c r="B30" s="52">
        <v>38</v>
      </c>
      <c r="C30" s="52" t="s">
        <v>79</v>
      </c>
      <c r="D30" s="50"/>
      <c r="E30" s="51"/>
      <c r="F30" s="51">
        <f>'POSEBNI DIO'!G9+'POSEBNI DIO'!G13+'POSEBNI DIO'!G17+'POSEBNI DIO'!G129+'POSEBNI DIO'!G133+'POSEBNI DIO'!G365+'POSEBNI DIO'!G377+'POSEBNI DIO'!G381+'POSEBNI DIO'!G385+'POSEBNI DIO'!G397+'POSEBNI DIO'!G404+'POSEBNI DIO'!G412+'POSEBNI DIO'!G417+'POSEBNI DIO'!G432+'POSEBNI DIO'!G436+'POSEBNI DIO'!G145+'POSEBNI DIO'!G152+'POSEBNI DIO'!G159+'POSEBNI DIO'!G188</f>
        <v>575750</v>
      </c>
      <c r="G30" s="51">
        <f>'POSEBNI DIO'!H9+'POSEBNI DIO'!H13+'POSEBNI DIO'!H17+'POSEBNI DIO'!H129+'POSEBNI DIO'!H133+'POSEBNI DIO'!H365+'POSEBNI DIO'!H377+'POSEBNI DIO'!H381+'POSEBNI DIO'!H385+'POSEBNI DIO'!H397+'POSEBNI DIO'!H404+'POSEBNI DIO'!H412+'POSEBNI DIO'!H417+'POSEBNI DIO'!H432+'POSEBNI DIO'!H436+'POSEBNI DIO'!H145+'POSEBNI DIO'!H152+'POSEBNI DIO'!H159+'POSEBNI DIO'!H188</f>
        <v>619650</v>
      </c>
      <c r="H30" s="51">
        <f>'POSEBNI DIO'!I9+'POSEBNI DIO'!I13+'POSEBNI DIO'!I17+'POSEBNI DIO'!I129+'POSEBNI DIO'!I133+'POSEBNI DIO'!I365+'POSEBNI DIO'!I377+'POSEBNI DIO'!I381+'POSEBNI DIO'!I385+'POSEBNI DIO'!I397+'POSEBNI DIO'!I404+'POSEBNI DIO'!I412+'POSEBNI DIO'!I417+'POSEBNI DIO'!I432+'POSEBNI DIO'!I436+'POSEBNI DIO'!I145+'POSEBNI DIO'!I152+'POSEBNI DIO'!I159+'POSEBNI DIO'!I188</f>
        <v>580587.77</v>
      </c>
      <c r="I30" s="119">
        <f t="shared" si="2"/>
        <v>0.93696081659001051</v>
      </c>
      <c r="J30" s="62"/>
    </row>
    <row r="31" spans="1:16" ht="28" x14ac:dyDescent="0.2">
      <c r="A31" s="54">
        <v>4</v>
      </c>
      <c r="B31" s="54"/>
      <c r="C31" s="55" t="s">
        <v>25</v>
      </c>
      <c r="D31" s="45"/>
      <c r="E31" s="46"/>
      <c r="F31" s="47">
        <f>SUM(F32:F33)</f>
        <v>1140000</v>
      </c>
      <c r="G31" s="47">
        <f>SUM(G32:G33)</f>
        <v>1392000</v>
      </c>
      <c r="H31" s="47">
        <f>SUM(H32:H33)</f>
        <v>1268343.8499999999</v>
      </c>
      <c r="I31" s="118">
        <f t="shared" si="2"/>
        <v>0.91116655890804588</v>
      </c>
      <c r="J31" s="62"/>
    </row>
    <row r="32" spans="1:16" ht="42" x14ac:dyDescent="0.2">
      <c r="A32" s="49"/>
      <c r="B32" s="49">
        <v>41</v>
      </c>
      <c r="C32" s="56" t="s">
        <v>26</v>
      </c>
      <c r="D32" s="50"/>
      <c r="E32" s="51"/>
      <c r="F32" s="51">
        <v>0</v>
      </c>
      <c r="G32" s="51">
        <v>0</v>
      </c>
      <c r="H32" s="51">
        <v>0</v>
      </c>
      <c r="I32" s="119"/>
      <c r="J32" s="62"/>
    </row>
    <row r="33" spans="1:12" ht="43" x14ac:dyDescent="0.2">
      <c r="A33" s="57"/>
      <c r="B33" s="58">
        <v>42</v>
      </c>
      <c r="C33" s="59" t="s">
        <v>80</v>
      </c>
      <c r="D33" s="57"/>
      <c r="E33" s="57"/>
      <c r="F33" s="51">
        <f>'POSEBNI DIO'!G224+'POSEBNI DIO'!G231+'POSEBNI DIO'!G238+'POSEBNI DIO'!G245+'POSEBNI DIO'!G259+'POSEBNI DIO'!G273+'POSEBNI DIO'!G280+'POSEBNI DIO'!G287+'POSEBNI DIO'!G294+'POSEBNI DIO'!G301+'POSEBNI DIO'!G308+'POSEBNI DIO'!G266+'POSEBNI DIO'!G315+'POSEBNI DIO'!G336+'POSEBNI DIO'!G343+'POSEBNI DIO'!G389+'POSEBNI DIO'!G329+'POSEBNI DIO'!G322+'POSEBNI DIO'!G252+'POSEBNI DIO'!G350</f>
        <v>1140000</v>
      </c>
      <c r="G33" s="51">
        <f>'POSEBNI DIO'!H224+'POSEBNI DIO'!H231+'POSEBNI DIO'!H238+'POSEBNI DIO'!H245+'POSEBNI DIO'!H259+'POSEBNI DIO'!H273+'POSEBNI DIO'!H280+'POSEBNI DIO'!H287+'POSEBNI DIO'!H294+'POSEBNI DIO'!H301+'POSEBNI DIO'!H308+'POSEBNI DIO'!H266+'POSEBNI DIO'!H315+'POSEBNI DIO'!H336+'POSEBNI DIO'!H343+'POSEBNI DIO'!H389+'POSEBNI DIO'!H329+'POSEBNI DIO'!H322+'POSEBNI DIO'!H252+'POSEBNI DIO'!H350</f>
        <v>1392000</v>
      </c>
      <c r="H33" s="51">
        <f>'POSEBNI DIO'!I224+'POSEBNI DIO'!I231+'POSEBNI DIO'!I238+'POSEBNI DIO'!I245+'POSEBNI DIO'!I259+'POSEBNI DIO'!I273+'POSEBNI DIO'!I280+'POSEBNI DIO'!I287+'POSEBNI DIO'!I294+'POSEBNI DIO'!I301+'POSEBNI DIO'!I308+'POSEBNI DIO'!I266+'POSEBNI DIO'!I315+'POSEBNI DIO'!I336+'POSEBNI DIO'!I343+'POSEBNI DIO'!I389+'POSEBNI DIO'!I329+'POSEBNI DIO'!I322+'POSEBNI DIO'!I252+'POSEBNI DIO'!I350</f>
        <v>1268343.8499999999</v>
      </c>
      <c r="I33" s="119">
        <f t="shared" si="2"/>
        <v>0.91116655890804588</v>
      </c>
      <c r="J33" s="62"/>
      <c r="L33" s="41"/>
    </row>
    <row r="34" spans="1:12" x14ac:dyDescent="0.2">
      <c r="K34" s="63"/>
    </row>
  </sheetData>
  <sheetProtection algorithmName="SHA-512" hashValue="MKW2EU3QxSkydpb0jYjA2ZWhW8H3D+NSpdNWe+71Ham+YoOK+nZY1Bv2zyG0ADJ2hSMTPoObXhvZ9SsNMMCTNg==" saltValue="HLnqF27lcRCR0n2yZCzOrw==" spinCount="100000" sheet="1" formatCells="0" formatColumns="0" formatRows="0" insertColumns="0" insertRows="0" insertHyperlinks="0" deleteColumns="0" deleteRows="0" sort="0" autoFilter="0" pivotTables="0"/>
  <mergeCells count="5">
    <mergeCell ref="A7:I7"/>
    <mergeCell ref="A20:I20"/>
    <mergeCell ref="A1:I1"/>
    <mergeCell ref="A3:I3"/>
    <mergeCell ref="A5:I5"/>
  </mergeCells>
  <pageMargins left="0.70866141732283472" right="0.70866141732283472" top="0.74803149606299213" bottom="0.74803149606299213" header="0.31496062992125984" footer="0.31496062992125984"/>
  <pageSetup paperSize="9" scale="64" firstPageNumber="2"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1"/>
  <sheetViews>
    <sheetView topLeftCell="B1" zoomScale="136" workbookViewId="0">
      <selection activeCell="B1" sqref="A1:XFD1048576"/>
    </sheetView>
  </sheetViews>
  <sheetFormatPr baseColWidth="10" defaultColWidth="8.83203125" defaultRowHeight="15" x14ac:dyDescent="0.2"/>
  <cols>
    <col min="1" max="1" width="7.5" style="1" bestFit="1" customWidth="1"/>
    <col min="2" max="2" width="8.5" style="1" bestFit="1" customWidth="1"/>
    <col min="3" max="3" width="25.33203125" style="1" customWidth="1"/>
    <col min="4" max="5" width="25.33203125" style="1" hidden="1" customWidth="1"/>
    <col min="6" max="9" width="25.33203125" style="1" customWidth="1"/>
    <col min="10" max="16384" width="8.83203125" style="1"/>
  </cols>
  <sheetData>
    <row r="1" spans="1:9" ht="42" customHeight="1" x14ac:dyDescent="0.2">
      <c r="A1" s="142" t="s">
        <v>327</v>
      </c>
      <c r="B1" s="142"/>
      <c r="C1" s="142"/>
      <c r="D1" s="142"/>
      <c r="E1" s="142"/>
      <c r="F1" s="142"/>
      <c r="G1" s="142"/>
      <c r="H1" s="142"/>
      <c r="I1" s="142"/>
    </row>
    <row r="2" spans="1:9" ht="18" customHeight="1" x14ac:dyDescent="0.2">
      <c r="A2" s="2"/>
      <c r="B2" s="2"/>
      <c r="C2" s="2"/>
      <c r="D2" s="2"/>
      <c r="E2" s="2"/>
      <c r="F2" s="2"/>
      <c r="G2" s="2"/>
      <c r="H2" s="2"/>
      <c r="I2" s="2"/>
    </row>
    <row r="3" spans="1:9" ht="16" x14ac:dyDescent="0.2">
      <c r="A3" s="142" t="s">
        <v>37</v>
      </c>
      <c r="B3" s="142"/>
      <c r="C3" s="142"/>
      <c r="D3" s="142"/>
      <c r="E3" s="142"/>
      <c r="F3" s="142"/>
      <c r="G3" s="154"/>
      <c r="H3" s="154"/>
      <c r="I3" s="154"/>
    </row>
    <row r="4" spans="1:9" ht="18" x14ac:dyDescent="0.2">
      <c r="A4" s="2"/>
      <c r="B4" s="2"/>
      <c r="C4" s="2"/>
      <c r="D4" s="2"/>
      <c r="E4" s="2"/>
      <c r="F4" s="2"/>
      <c r="G4" s="3"/>
      <c r="H4" s="3"/>
      <c r="I4" s="3"/>
    </row>
    <row r="5" spans="1:9" ht="18" customHeight="1" x14ac:dyDescent="0.2">
      <c r="A5" s="142" t="s">
        <v>276</v>
      </c>
      <c r="B5" s="157"/>
      <c r="C5" s="157"/>
      <c r="D5" s="157"/>
      <c r="E5" s="157"/>
      <c r="F5" s="157"/>
      <c r="G5" s="157"/>
      <c r="H5" s="157"/>
      <c r="I5" s="157"/>
    </row>
    <row r="6" spans="1:9" ht="18" x14ac:dyDescent="0.2">
      <c r="A6" s="2"/>
      <c r="B6" s="2"/>
      <c r="C6" s="2"/>
      <c r="D6" s="2"/>
      <c r="E6" s="2"/>
      <c r="F6" s="2"/>
      <c r="G6" s="3"/>
      <c r="H6" s="3"/>
      <c r="I6" s="3"/>
    </row>
    <row r="7" spans="1:9" ht="28" x14ac:dyDescent="0.2">
      <c r="A7" s="42" t="s">
        <v>15</v>
      </c>
      <c r="B7" s="43" t="s">
        <v>16</v>
      </c>
      <c r="C7" s="43" t="s">
        <v>50</v>
      </c>
      <c r="D7" s="43" t="s">
        <v>11</v>
      </c>
      <c r="E7" s="42" t="s">
        <v>12</v>
      </c>
      <c r="F7" s="42" t="s">
        <v>280</v>
      </c>
      <c r="G7" s="42" t="s">
        <v>322</v>
      </c>
      <c r="H7" s="42" t="s">
        <v>326</v>
      </c>
      <c r="I7" s="42" t="s">
        <v>324</v>
      </c>
    </row>
    <row r="8" spans="1:9" ht="28" x14ac:dyDescent="0.2">
      <c r="A8" s="44">
        <v>8</v>
      </c>
      <c r="B8" s="44"/>
      <c r="C8" s="44" t="s">
        <v>34</v>
      </c>
      <c r="D8" s="45"/>
      <c r="E8" s="46"/>
      <c r="F8" s="46">
        <v>0</v>
      </c>
      <c r="G8" s="46">
        <v>0</v>
      </c>
      <c r="H8" s="46">
        <v>0</v>
      </c>
      <c r="I8" s="116">
        <v>0</v>
      </c>
    </row>
    <row r="9" spans="1:9" x14ac:dyDescent="0.2">
      <c r="A9" s="33"/>
      <c r="B9" s="49">
        <v>84</v>
      </c>
      <c r="C9" s="49" t="s">
        <v>41</v>
      </c>
      <c r="D9" s="50"/>
      <c r="E9" s="51"/>
      <c r="F9" s="51">
        <v>0</v>
      </c>
      <c r="G9" s="51">
        <v>0</v>
      </c>
      <c r="H9" s="51">
        <v>0</v>
      </c>
      <c r="I9" s="119">
        <v>0</v>
      </c>
    </row>
    <row r="10" spans="1:9" ht="28" x14ac:dyDescent="0.2">
      <c r="A10" s="54">
        <v>5</v>
      </c>
      <c r="B10" s="54"/>
      <c r="C10" s="55" t="s">
        <v>35</v>
      </c>
      <c r="D10" s="45"/>
      <c r="E10" s="46"/>
      <c r="F10" s="47">
        <f>SUM(F11)</f>
        <v>17000</v>
      </c>
      <c r="G10" s="47">
        <f t="shared" ref="G10:H10" si="0">SUM(G11)</f>
        <v>16500</v>
      </c>
      <c r="H10" s="47">
        <f t="shared" si="0"/>
        <v>16396.84</v>
      </c>
      <c r="I10" s="118">
        <f>G10/F10</f>
        <v>0.97058823529411764</v>
      </c>
    </row>
    <row r="11" spans="1:9" ht="28" x14ac:dyDescent="0.2">
      <c r="A11" s="49"/>
      <c r="B11" s="49">
        <v>54</v>
      </c>
      <c r="C11" s="56" t="s">
        <v>42</v>
      </c>
      <c r="D11" s="50"/>
      <c r="E11" s="51"/>
      <c r="F11" s="51">
        <f>'POSEBNI DIO'!G124</f>
        <v>17000</v>
      </c>
      <c r="G11" s="51">
        <f>'POSEBNI DIO'!H124</f>
        <v>16500</v>
      </c>
      <c r="H11" s="51">
        <f>'POSEBNI DIO'!I124</f>
        <v>16396.84</v>
      </c>
      <c r="I11" s="119">
        <f>G11/F11</f>
        <v>0.97058823529411764</v>
      </c>
    </row>
  </sheetData>
  <sheetProtection algorithmName="SHA-512" hashValue="8UF9EBpGN+aV0cOlUMYbp1OvhpHQqqgj31zGf+BP8ydE7Quaq/vUtQ6HypTNEMWIYfSbOS6zbxb84Mvd0pblxw==" saltValue="iSF79TzIPt1e5bBvkqHuVQ==" spinCount="100000" sheet="1" formatCells="0" formatColumns="0" formatRows="0" insertColumns="0" insertRows="0" insertHyperlinks="0" deleteColumns="0" deleteRows="0" sort="0" autoFilter="0" pivotTables="0"/>
  <mergeCells count="3">
    <mergeCell ref="A1:I1"/>
    <mergeCell ref="A3:I3"/>
    <mergeCell ref="A5:I5"/>
  </mergeCells>
  <pageMargins left="0.70866141732283472" right="0.70866141732283472" top="0.74803149606299213" bottom="0.74803149606299213" header="0.31496062992125984" footer="0.31496062992125984"/>
  <pageSetup paperSize="9" scale="71" firstPageNumber="4" orientation="portrait"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0C883-A849-4A4B-9601-96ACEC9578E4}">
  <dimension ref="A1:E15"/>
  <sheetViews>
    <sheetView zoomScale="184" workbookViewId="0">
      <selection sqref="A1:XFD1048576"/>
    </sheetView>
  </sheetViews>
  <sheetFormatPr baseColWidth="10" defaultColWidth="8.83203125" defaultRowHeight="15" x14ac:dyDescent="0.2"/>
  <cols>
    <col min="1" max="5" width="25.33203125" style="23" customWidth="1"/>
    <col min="6" max="16384" width="8.83203125" style="23"/>
  </cols>
  <sheetData>
    <row r="1" spans="1:5" ht="30" customHeight="1" x14ac:dyDescent="0.2">
      <c r="A1" s="146" t="s">
        <v>328</v>
      </c>
      <c r="B1" s="146"/>
      <c r="C1" s="146"/>
      <c r="D1" s="146"/>
      <c r="E1" s="146"/>
    </row>
    <row r="2" spans="1:5" ht="18" x14ac:dyDescent="0.2">
      <c r="A2" s="27"/>
      <c r="B2" s="27"/>
      <c r="C2" s="27"/>
      <c r="D2" s="27"/>
      <c r="E2" s="27"/>
    </row>
    <row r="3" spans="1:5" ht="16" x14ac:dyDescent="0.2">
      <c r="A3" s="146" t="s">
        <v>37</v>
      </c>
      <c r="B3" s="146"/>
      <c r="C3" s="146"/>
      <c r="D3" s="146"/>
      <c r="E3" s="146"/>
    </row>
    <row r="4" spans="1:5" ht="18" x14ac:dyDescent="0.2">
      <c r="A4" s="27"/>
      <c r="B4" s="27"/>
      <c r="C4" s="28"/>
      <c r="D4" s="28"/>
      <c r="E4" s="28"/>
    </row>
    <row r="5" spans="1:5" ht="16" x14ac:dyDescent="0.2">
      <c r="A5" s="146" t="s">
        <v>270</v>
      </c>
      <c r="B5" s="146"/>
      <c r="C5" s="146"/>
      <c r="D5" s="146"/>
      <c r="E5" s="146"/>
    </row>
    <row r="6" spans="1:5" ht="18" x14ac:dyDescent="0.2">
      <c r="A6" s="27"/>
      <c r="B6" s="27"/>
      <c r="C6" s="28"/>
      <c r="D6" s="28"/>
      <c r="E6" s="28"/>
    </row>
    <row r="7" spans="1:5" ht="28" x14ac:dyDescent="0.2">
      <c r="A7" s="29" t="s">
        <v>263</v>
      </c>
      <c r="B7" s="29" t="s">
        <v>280</v>
      </c>
      <c r="C7" s="29" t="s">
        <v>322</v>
      </c>
      <c r="D7" s="29" t="s">
        <v>326</v>
      </c>
      <c r="E7" s="29" t="s">
        <v>324</v>
      </c>
    </row>
    <row r="8" spans="1:5" x14ac:dyDescent="0.2">
      <c r="A8" s="31" t="s">
        <v>271</v>
      </c>
      <c r="B8" s="32">
        <f t="shared" ref="B8:E8" si="0">SUM(B9)</f>
        <v>0</v>
      </c>
      <c r="C8" s="32">
        <f t="shared" si="0"/>
        <v>0</v>
      </c>
      <c r="D8" s="32">
        <f t="shared" si="0"/>
        <v>0</v>
      </c>
      <c r="E8" s="131">
        <f t="shared" si="0"/>
        <v>0</v>
      </c>
    </row>
    <row r="9" spans="1:5" ht="28" x14ac:dyDescent="0.2">
      <c r="A9" s="33" t="s">
        <v>272</v>
      </c>
      <c r="B9" s="36">
        <f t="shared" ref="B9:E9" si="1">SUM(B10:B12)</f>
        <v>0</v>
      </c>
      <c r="C9" s="36">
        <f t="shared" si="1"/>
        <v>0</v>
      </c>
      <c r="D9" s="36">
        <f t="shared" ref="D9" si="2">SUM(D10:D12)</f>
        <v>0</v>
      </c>
      <c r="E9" s="132">
        <f t="shared" si="1"/>
        <v>0</v>
      </c>
    </row>
    <row r="10" spans="1:5" ht="28" x14ac:dyDescent="0.2">
      <c r="A10" s="66" t="s">
        <v>273</v>
      </c>
      <c r="B10" s="36">
        <v>0</v>
      </c>
      <c r="C10" s="36">
        <v>0</v>
      </c>
      <c r="D10" s="36">
        <v>0</v>
      </c>
      <c r="E10" s="132">
        <v>0</v>
      </c>
    </row>
    <row r="11" spans="1:5" x14ac:dyDescent="0.2">
      <c r="A11" s="66" t="s">
        <v>266</v>
      </c>
      <c r="B11" s="36"/>
      <c r="C11" s="36"/>
      <c r="D11" s="36"/>
      <c r="E11" s="132"/>
    </row>
    <row r="12" spans="1:5" x14ac:dyDescent="0.2">
      <c r="A12" s="66"/>
      <c r="B12" s="36"/>
      <c r="C12" s="36"/>
      <c r="D12" s="36"/>
      <c r="E12" s="132"/>
    </row>
    <row r="13" spans="1:5" x14ac:dyDescent="0.2">
      <c r="A13" s="31" t="s">
        <v>274</v>
      </c>
      <c r="B13" s="67">
        <f t="shared" ref="B13:C13" si="3">SUM(B14)</f>
        <v>17000</v>
      </c>
      <c r="C13" s="67">
        <f t="shared" si="3"/>
        <v>16500</v>
      </c>
      <c r="D13" s="67">
        <f>'POSEBNI DIO'!I124</f>
        <v>16396.84</v>
      </c>
      <c r="E13" s="133">
        <f>D13/C13</f>
        <v>0.99374787878787885</v>
      </c>
    </row>
    <row r="14" spans="1:5" x14ac:dyDescent="0.2">
      <c r="A14" s="33" t="s">
        <v>264</v>
      </c>
      <c r="B14" s="36">
        <f t="shared" ref="B14:C14" si="4">SUM(B15)</f>
        <v>17000</v>
      </c>
      <c r="C14" s="36">
        <f t="shared" si="4"/>
        <v>16500</v>
      </c>
      <c r="D14" s="36">
        <f>D13</f>
        <v>16396.84</v>
      </c>
      <c r="E14" s="134">
        <f t="shared" ref="E14:E15" si="5">D14/C14</f>
        <v>0.99374787878787885</v>
      </c>
    </row>
    <row r="15" spans="1:5" x14ac:dyDescent="0.2">
      <c r="A15" s="35" t="s">
        <v>275</v>
      </c>
      <c r="B15" s="36">
        <v>17000</v>
      </c>
      <c r="C15" s="36">
        <v>16500</v>
      </c>
      <c r="D15" s="36">
        <f>D14</f>
        <v>16396.84</v>
      </c>
      <c r="E15" s="134">
        <f t="shared" si="5"/>
        <v>0.99374787878787885</v>
      </c>
    </row>
  </sheetData>
  <sheetProtection algorithmName="SHA-512" hashValue="CBBiL/aEqEaxuuH9XmKz6UXqjBB/8XpMeFR3UP4zvUDYOPM9zEBxFCcbMp6RFkZtYFiCvRt7GbebU81fycS9uQ==" saltValue="eiOQ6XR3RHe5ktWDz/Xq9w==" spinCount="100000" sheet="1" formatCells="0" formatColumns="0" formatRows="0" insertColumns="0" insertRows="0" insertHyperlinks="0" deleteColumns="0" deleteRows="0" sort="0" autoFilter="0" pivotTables="0"/>
  <mergeCells count="3">
    <mergeCell ref="A1:E1"/>
    <mergeCell ref="A3:E3"/>
    <mergeCell ref="A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0"/>
  <sheetViews>
    <sheetView zoomScale="162" workbookViewId="0">
      <selection sqref="A1:XFD1048576"/>
    </sheetView>
  </sheetViews>
  <sheetFormatPr baseColWidth="10" defaultColWidth="9.1640625" defaultRowHeight="15" x14ac:dyDescent="0.2"/>
  <cols>
    <col min="1" max="1" width="40.5" style="1" bestFit="1" customWidth="1"/>
    <col min="2" max="2" width="25.33203125" style="1" hidden="1" customWidth="1"/>
    <col min="3" max="3" width="14.6640625" style="1" hidden="1" customWidth="1"/>
    <col min="4" max="6" width="25.33203125" style="1" customWidth="1"/>
    <col min="7" max="7" width="25.33203125" style="83" customWidth="1"/>
    <col min="8" max="16384" width="9.1640625" style="1"/>
  </cols>
  <sheetData>
    <row r="1" spans="1:11" ht="42" customHeight="1" x14ac:dyDescent="0.2">
      <c r="A1" s="142" t="s">
        <v>327</v>
      </c>
      <c r="B1" s="142"/>
      <c r="C1" s="142"/>
      <c r="D1" s="142"/>
      <c r="E1" s="142"/>
      <c r="F1" s="142"/>
      <c r="G1" s="142"/>
    </row>
    <row r="2" spans="1:11" ht="18" customHeight="1" x14ac:dyDescent="0.2">
      <c r="A2" s="2"/>
      <c r="B2" s="2"/>
      <c r="C2" s="2"/>
      <c r="D2" s="2"/>
      <c r="E2" s="2"/>
      <c r="F2" s="2"/>
      <c r="G2" s="2"/>
    </row>
    <row r="3" spans="1:11" ht="16" x14ac:dyDescent="0.2">
      <c r="A3" s="142" t="s">
        <v>37</v>
      </c>
      <c r="B3" s="142"/>
      <c r="C3" s="142"/>
      <c r="D3" s="142"/>
      <c r="E3" s="154"/>
      <c r="F3" s="154"/>
      <c r="G3" s="154"/>
    </row>
    <row r="4" spans="1:11" ht="18" x14ac:dyDescent="0.2">
      <c r="A4" s="2"/>
      <c r="B4" s="2"/>
      <c r="C4" s="2"/>
      <c r="D4" s="2"/>
      <c r="E4" s="3"/>
      <c r="F4" s="3"/>
      <c r="G4" s="68"/>
    </row>
    <row r="5" spans="1:11" ht="18" customHeight="1" x14ac:dyDescent="0.2">
      <c r="A5" s="142" t="s">
        <v>14</v>
      </c>
      <c r="B5" s="157"/>
      <c r="C5" s="157"/>
      <c r="D5" s="157"/>
      <c r="E5" s="157"/>
      <c r="F5" s="157"/>
      <c r="G5" s="157"/>
    </row>
    <row r="6" spans="1:11" ht="18" x14ac:dyDescent="0.2">
      <c r="A6" s="2"/>
      <c r="B6" s="2"/>
      <c r="C6" s="2"/>
      <c r="D6" s="2"/>
      <c r="E6" s="3"/>
      <c r="F6" s="3"/>
      <c r="G6" s="68"/>
    </row>
    <row r="7" spans="1:11" ht="16" x14ac:dyDescent="0.2">
      <c r="A7" s="142" t="s">
        <v>27</v>
      </c>
      <c r="B7" s="158"/>
      <c r="C7" s="158"/>
      <c r="D7" s="158"/>
      <c r="E7" s="158"/>
      <c r="F7" s="158"/>
      <c r="G7" s="158"/>
    </row>
    <row r="8" spans="1:11" ht="18" x14ac:dyDescent="0.2">
      <c r="A8" s="2"/>
      <c r="B8" s="2"/>
      <c r="C8" s="2"/>
      <c r="D8" s="2"/>
      <c r="E8" s="3"/>
      <c r="F8" s="3"/>
      <c r="G8" s="68"/>
    </row>
    <row r="9" spans="1:11" ht="42" x14ac:dyDescent="0.2">
      <c r="A9" s="42" t="s">
        <v>28</v>
      </c>
      <c r="B9" s="42" t="s">
        <v>11</v>
      </c>
      <c r="C9" s="42" t="s">
        <v>281</v>
      </c>
      <c r="D9" s="61" t="s">
        <v>280</v>
      </c>
      <c r="E9" s="61" t="s">
        <v>322</v>
      </c>
      <c r="F9" s="61" t="s">
        <v>329</v>
      </c>
      <c r="G9" s="42" t="s">
        <v>324</v>
      </c>
    </row>
    <row r="10" spans="1:11" ht="15.75" customHeight="1" x14ac:dyDescent="0.2">
      <c r="A10" s="69" t="s">
        <v>29</v>
      </c>
      <c r="B10" s="70"/>
      <c r="C10" s="70"/>
      <c r="D10" s="71">
        <f>SUM(D11,D13,D16,D21,D24,D28,D33,D37)</f>
        <v>2657705.3200000003</v>
      </c>
      <c r="E10" s="71">
        <f t="shared" ref="E10:F10" si="0">SUM(E11,E13,E16,E21,E24,E28,E33,E37)</f>
        <v>3111850</v>
      </c>
      <c r="F10" s="71">
        <f t="shared" si="0"/>
        <v>2964293.63</v>
      </c>
      <c r="G10" s="123">
        <f>F10/E10</f>
        <v>0.95258242845895524</v>
      </c>
    </row>
    <row r="11" spans="1:11" ht="15.75" customHeight="1" x14ac:dyDescent="0.2">
      <c r="A11" s="44" t="s">
        <v>30</v>
      </c>
      <c r="B11" s="46"/>
      <c r="C11" s="46"/>
      <c r="D11" s="47">
        <f>SUM(D12)</f>
        <v>178205.32</v>
      </c>
      <c r="E11" s="47">
        <f t="shared" ref="E11:F11" si="1">SUM(E12)</f>
        <v>280550</v>
      </c>
      <c r="F11" s="47">
        <f t="shared" si="1"/>
        <v>291921.12</v>
      </c>
      <c r="G11" s="118">
        <f t="shared" ref="G11:G40" si="2">F11/E11</f>
        <v>1.0405315273569773</v>
      </c>
    </row>
    <row r="12" spans="1:11" ht="28" x14ac:dyDescent="0.2">
      <c r="A12" s="66" t="s">
        <v>31</v>
      </c>
      <c r="B12" s="51"/>
      <c r="C12" s="51"/>
      <c r="D12" s="51">
        <f>'POSEBNI DIO'!G9+'POSEBNI DIO'!G13+'POSEBNI DIO'!G17+'POSEBNI DIO'!G23+'POSEBNI DIO'!G27+'POSEBNI DIO'!G32+'POSEBNI DIO'!G36+'POSEBNI DIO'!G40+'POSEBNI DIO'!G48+'POSEBNI DIO'!G52+'POSEBNI DIO'!G57+'POSEBNI DIO'!G61+'POSEBNI DIO'!G76+'POSEBNI DIO'!G80+'POSEBNI DIO'!G84+'POSEBNI DIO'!G88+'POSEBNI DIO'!G92+'POSEBNI DIO'!G96+'POSEBNI DIO'!G100+'POSEBNI DIO'!G104+'POSEBNI DIO'!G108+'POSEBNI DIO'!G119</f>
        <v>178205.32</v>
      </c>
      <c r="E12" s="51">
        <f>'POSEBNI DIO'!H9+'POSEBNI DIO'!H13+'POSEBNI DIO'!H17+'POSEBNI DIO'!H23+'POSEBNI DIO'!H27+'POSEBNI DIO'!H32+'POSEBNI DIO'!H36+'POSEBNI DIO'!H40+'POSEBNI DIO'!H48+'POSEBNI DIO'!H52+'POSEBNI DIO'!H57+'POSEBNI DIO'!H61+'POSEBNI DIO'!H76+'POSEBNI DIO'!H80+'POSEBNI DIO'!H84+'POSEBNI DIO'!H88+'POSEBNI DIO'!H92+'POSEBNI DIO'!H96+'POSEBNI DIO'!H100+'POSEBNI DIO'!H104+'POSEBNI DIO'!H108+'POSEBNI DIO'!H119</f>
        <v>280550</v>
      </c>
      <c r="F12" s="51">
        <f>'POSEBNI DIO'!I9+'POSEBNI DIO'!I13+'POSEBNI DIO'!I17+'POSEBNI DIO'!I23+'POSEBNI DIO'!I27+'POSEBNI DIO'!I32+'POSEBNI DIO'!I36+'POSEBNI DIO'!I40+'POSEBNI DIO'!I48+'POSEBNI DIO'!I52+'POSEBNI DIO'!I57+'POSEBNI DIO'!I61+'POSEBNI DIO'!I76+'POSEBNI DIO'!I80+'POSEBNI DIO'!I84+'POSEBNI DIO'!I88+'POSEBNI DIO'!I92+'POSEBNI DIO'!I96+'POSEBNI DIO'!I100+'POSEBNI DIO'!I104+'POSEBNI DIO'!I108+'POSEBNI DIO'!I119</f>
        <v>291921.12</v>
      </c>
      <c r="G12" s="119">
        <f t="shared" si="2"/>
        <v>1.0405315273569773</v>
      </c>
      <c r="H12" s="72"/>
      <c r="I12" s="73"/>
    </row>
    <row r="13" spans="1:11" x14ac:dyDescent="0.2">
      <c r="A13" s="54" t="s">
        <v>51</v>
      </c>
      <c r="B13" s="46"/>
      <c r="C13" s="46"/>
      <c r="D13" s="47">
        <f>SUM(D14:D15)</f>
        <v>9000</v>
      </c>
      <c r="E13" s="47">
        <f t="shared" ref="E13:F13" si="3">SUM(E14:E15)</f>
        <v>9000</v>
      </c>
      <c r="F13" s="47">
        <f t="shared" si="3"/>
        <v>13000</v>
      </c>
      <c r="G13" s="118">
        <f t="shared" si="2"/>
        <v>1.4444444444444444</v>
      </c>
    </row>
    <row r="14" spans="1:11" x14ac:dyDescent="0.2">
      <c r="A14" s="74" t="s">
        <v>251</v>
      </c>
      <c r="B14" s="51"/>
      <c r="C14" s="51"/>
      <c r="D14" s="51">
        <f>SUM('POSEBNI DIO'!G133)</f>
        <v>1000</v>
      </c>
      <c r="E14" s="51">
        <f>SUM('POSEBNI DIO'!H133)</f>
        <v>1000</v>
      </c>
      <c r="F14" s="51">
        <f>SUM('POSEBNI DIO'!I133)</f>
        <v>3000</v>
      </c>
      <c r="G14" s="119">
        <f t="shared" si="2"/>
        <v>3</v>
      </c>
    </row>
    <row r="15" spans="1:11" x14ac:dyDescent="0.2">
      <c r="A15" s="74" t="s">
        <v>52</v>
      </c>
      <c r="B15" s="51"/>
      <c r="C15" s="51"/>
      <c r="D15" s="51">
        <f>SUM('POSEBNI DIO'!G129)</f>
        <v>8000</v>
      </c>
      <c r="E15" s="51">
        <f>SUM('POSEBNI DIO'!H129)</f>
        <v>8000</v>
      </c>
      <c r="F15" s="51">
        <f>SUM('POSEBNI DIO'!I129)</f>
        <v>10000</v>
      </c>
      <c r="G15" s="119">
        <f t="shared" si="2"/>
        <v>1.25</v>
      </c>
    </row>
    <row r="16" spans="1:11" x14ac:dyDescent="0.2">
      <c r="A16" s="44" t="s">
        <v>32</v>
      </c>
      <c r="B16" s="46"/>
      <c r="C16" s="46"/>
      <c r="D16" s="47">
        <f>SUM(D17:D20)</f>
        <v>147000</v>
      </c>
      <c r="E16" s="47">
        <f t="shared" ref="E16:F16" si="4">SUM(E17:E20)</f>
        <v>173800</v>
      </c>
      <c r="F16" s="47">
        <f t="shared" si="4"/>
        <v>224174.88</v>
      </c>
      <c r="G16" s="118">
        <f t="shared" si="2"/>
        <v>1.2898439585730725</v>
      </c>
      <c r="K16" s="75"/>
    </row>
    <row r="17" spans="1:7" ht="28" x14ac:dyDescent="0.2">
      <c r="A17" s="76" t="s">
        <v>33</v>
      </c>
      <c r="B17" s="51"/>
      <c r="C17" s="51"/>
      <c r="D17" s="51">
        <f>SUM('POSEBNI DIO'!G365)</f>
        <v>10000</v>
      </c>
      <c r="E17" s="51">
        <f>SUM('POSEBNI DIO'!H365)</f>
        <v>5000</v>
      </c>
      <c r="F17" s="51">
        <f>SUM('POSEBNI DIO'!I365)</f>
        <v>4480.0600000000004</v>
      </c>
      <c r="G17" s="119">
        <f t="shared" si="2"/>
        <v>0.89601200000000003</v>
      </c>
    </row>
    <row r="18" spans="1:7" x14ac:dyDescent="0.2">
      <c r="A18" s="77" t="s">
        <v>53</v>
      </c>
      <c r="B18" s="57"/>
      <c r="C18" s="57"/>
      <c r="D18" s="60">
        <f>SUM('POSEBNI DIO'!G358)</f>
        <v>2000</v>
      </c>
      <c r="E18" s="60">
        <f>SUM('POSEBNI DIO'!H358)</f>
        <v>2000</v>
      </c>
      <c r="F18" s="60">
        <f>SUM('POSEBNI DIO'!I358)</f>
        <v>0</v>
      </c>
      <c r="G18" s="129">
        <f t="shared" si="2"/>
        <v>0</v>
      </c>
    </row>
    <row r="19" spans="1:7" x14ac:dyDescent="0.2">
      <c r="A19" s="77" t="s">
        <v>255</v>
      </c>
      <c r="B19" s="57"/>
      <c r="C19" s="57"/>
      <c r="D19" s="60">
        <f>SUM('POSEBNI DIO'!G44)</f>
        <v>5000</v>
      </c>
      <c r="E19" s="60">
        <f>SUM('POSEBNI DIO'!H44)</f>
        <v>6800</v>
      </c>
      <c r="F19" s="60">
        <f>SUM('POSEBNI DIO'!I44)</f>
        <v>5976</v>
      </c>
      <c r="G19" s="129">
        <f t="shared" si="2"/>
        <v>0.87882352941176467</v>
      </c>
    </row>
    <row r="20" spans="1:7" x14ac:dyDescent="0.2">
      <c r="A20" s="78" t="s">
        <v>54</v>
      </c>
      <c r="B20" s="57"/>
      <c r="C20" s="57"/>
      <c r="D20" s="60">
        <f>SUM('POSEBNI DIO'!G224)</f>
        <v>130000</v>
      </c>
      <c r="E20" s="60">
        <f>SUM('POSEBNI DIO'!H224)</f>
        <v>160000</v>
      </c>
      <c r="F20" s="60">
        <f>SUM('POSEBNI DIO'!I224)</f>
        <v>213718.82</v>
      </c>
      <c r="G20" s="129">
        <f t="shared" si="2"/>
        <v>1.335742625</v>
      </c>
    </row>
    <row r="21" spans="1:7" x14ac:dyDescent="0.2">
      <c r="A21" s="79" t="s">
        <v>55</v>
      </c>
      <c r="B21" s="80"/>
      <c r="C21" s="80"/>
      <c r="D21" s="81">
        <f>SUM(D22:D23)</f>
        <v>131000</v>
      </c>
      <c r="E21" s="81">
        <f t="shared" ref="E21:F21" si="5">SUM(E22:E23)</f>
        <v>122500</v>
      </c>
      <c r="F21" s="81">
        <f t="shared" si="5"/>
        <v>116153.31999999999</v>
      </c>
      <c r="G21" s="130">
        <f t="shared" si="2"/>
        <v>0.94819036734693873</v>
      </c>
    </row>
    <row r="22" spans="1:7" x14ac:dyDescent="0.2">
      <c r="A22" s="78" t="s">
        <v>56</v>
      </c>
      <c r="B22" s="57"/>
      <c r="C22" s="57"/>
      <c r="D22" s="60">
        <f>SUM('POSEBNI DIO'!G65)+'POSEBNI DIO'!G208+'POSEBNI DIO'!G273</f>
        <v>41000</v>
      </c>
      <c r="E22" s="60">
        <f>SUM('POSEBNI DIO'!H65)+'POSEBNI DIO'!H208+'POSEBNI DIO'!H273</f>
        <v>42500</v>
      </c>
      <c r="F22" s="60">
        <f>SUM('POSEBNI DIO'!I65)+'POSEBNI DIO'!I208+'POSEBNI DIO'!I273</f>
        <v>33160.39</v>
      </c>
      <c r="G22" s="129">
        <f t="shared" si="2"/>
        <v>0.78024447058823532</v>
      </c>
    </row>
    <row r="23" spans="1:7" x14ac:dyDescent="0.2">
      <c r="A23" s="78" t="s">
        <v>253</v>
      </c>
      <c r="B23" s="57"/>
      <c r="C23" s="57"/>
      <c r="D23" s="60">
        <f>SUM('POSEBNI DIO'!G238)</f>
        <v>90000</v>
      </c>
      <c r="E23" s="60">
        <f>SUM('POSEBNI DIO'!H238)</f>
        <v>80000</v>
      </c>
      <c r="F23" s="60">
        <f>SUM('POSEBNI DIO'!I238)</f>
        <v>82992.929999999993</v>
      </c>
      <c r="G23" s="129">
        <f t="shared" si="2"/>
        <v>1.0374116249999998</v>
      </c>
    </row>
    <row r="24" spans="1:7" x14ac:dyDescent="0.2">
      <c r="A24" s="79" t="s">
        <v>57</v>
      </c>
      <c r="B24" s="80"/>
      <c r="C24" s="80"/>
      <c r="D24" s="81">
        <f>SUM(D25:D27)</f>
        <v>394000</v>
      </c>
      <c r="E24" s="81">
        <f t="shared" ref="E24:F24" si="6">SUM(E25:E27)</f>
        <v>438200</v>
      </c>
      <c r="F24" s="81">
        <f t="shared" si="6"/>
        <v>368121.42</v>
      </c>
      <c r="G24" s="130">
        <f t="shared" si="2"/>
        <v>0.8400762665449566</v>
      </c>
    </row>
    <row r="25" spans="1:7" x14ac:dyDescent="0.2">
      <c r="A25" s="78" t="s">
        <v>58</v>
      </c>
      <c r="B25" s="57"/>
      <c r="C25" s="57"/>
      <c r="D25" s="60">
        <f>SUM('POSEBNI DIO'!G72)+'POSEBNI DIO'!G245</f>
        <v>51000</v>
      </c>
      <c r="E25" s="60">
        <f>SUM('POSEBNI DIO'!H72)+'POSEBNI DIO'!H245</f>
        <v>91200</v>
      </c>
      <c r="F25" s="60">
        <f>SUM('POSEBNI DIO'!I72)+'POSEBNI DIO'!I245</f>
        <v>89077.4</v>
      </c>
      <c r="G25" s="129">
        <f t="shared" si="2"/>
        <v>0.97672587719298243</v>
      </c>
    </row>
    <row r="26" spans="1:7" x14ac:dyDescent="0.2">
      <c r="A26" s="78" t="s">
        <v>59</v>
      </c>
      <c r="B26" s="57"/>
      <c r="C26" s="57"/>
      <c r="D26" s="60">
        <f>SUM('POSEBNI DIO'!G197)+'POSEBNI DIO'!G201+'POSEBNI DIO'!G287</f>
        <v>110000</v>
      </c>
      <c r="E26" s="60">
        <f>SUM('POSEBNI DIO'!H197)+'POSEBNI DIO'!H201+'POSEBNI DIO'!H287</f>
        <v>113000</v>
      </c>
      <c r="F26" s="60">
        <f>SUM('POSEBNI DIO'!I197)+'POSEBNI DIO'!I201+'POSEBNI DIO'!I287</f>
        <v>108442.22</v>
      </c>
      <c r="G26" s="129">
        <f t="shared" si="2"/>
        <v>0.95966566371681417</v>
      </c>
    </row>
    <row r="27" spans="1:7" ht="32" x14ac:dyDescent="0.2">
      <c r="A27" s="82" t="s">
        <v>252</v>
      </c>
      <c r="B27" s="57"/>
      <c r="C27" s="57"/>
      <c r="D27" s="60">
        <f>SUM('POSEBNI DIO'!G193)+'POSEBNI DIO'!G212+'POSEBNI DIO'!G216+'POSEBNI DIO'!G231+'POSEBNI DIO'!G280+'POSEBNI DIO'!G294+'POSEBNI DIO'!G308+'POSEBNI DIO'!G343+'POSEBNI DIO'!G336+'POSEBNI DIO'!G115+'POSEBNI DIO'!G350</f>
        <v>233000</v>
      </c>
      <c r="E27" s="60">
        <f>SUM('POSEBNI DIO'!H193)+'POSEBNI DIO'!H212+'POSEBNI DIO'!H216+'POSEBNI DIO'!H231+'POSEBNI DIO'!H280+'POSEBNI DIO'!H294+'POSEBNI DIO'!H308+'POSEBNI DIO'!H343+'POSEBNI DIO'!H336+'POSEBNI DIO'!H115+'POSEBNI DIO'!H350</f>
        <v>234000</v>
      </c>
      <c r="F27" s="60">
        <f>SUM('POSEBNI DIO'!I193)+'POSEBNI DIO'!I212+'POSEBNI DIO'!I216+'POSEBNI DIO'!I231+'POSEBNI DIO'!I280+'POSEBNI DIO'!I294+'POSEBNI DIO'!I308+'POSEBNI DIO'!I343+'POSEBNI DIO'!I336+'POSEBNI DIO'!I115+'POSEBNI DIO'!I350</f>
        <v>170601.8</v>
      </c>
      <c r="G27" s="129">
        <f t="shared" si="2"/>
        <v>0.72906752136752129</v>
      </c>
    </row>
    <row r="28" spans="1:7" x14ac:dyDescent="0.2">
      <c r="A28" s="79" t="s">
        <v>60</v>
      </c>
      <c r="B28" s="80"/>
      <c r="C28" s="80"/>
      <c r="D28" s="81">
        <f>SUM(D29:D32)</f>
        <v>328000</v>
      </c>
      <c r="E28" s="81">
        <f t="shared" ref="E28:F28" si="7">SUM(E29:E32)</f>
        <v>291500</v>
      </c>
      <c r="F28" s="81">
        <f t="shared" si="7"/>
        <v>244785.66</v>
      </c>
      <c r="G28" s="130">
        <f t="shared" si="2"/>
        <v>0.83974497427101202</v>
      </c>
    </row>
    <row r="29" spans="1:7" x14ac:dyDescent="0.2">
      <c r="A29" s="78" t="s">
        <v>61</v>
      </c>
      <c r="B29" s="57"/>
      <c r="C29" s="57"/>
      <c r="D29" s="60">
        <f>SUM('POSEBNI DIO'!G259+'POSEBNI DIO'!G266+'POSEBNI DIO'!G404+'POSEBNI DIO'!G397+'POSEBNI DIO'!G412+'POSEBNI DIO'!G329+'POSEBNI DIO'!G408+'POSEBNI DIO'!G252)</f>
        <v>222000</v>
      </c>
      <c r="E29" s="60">
        <f>SUM('POSEBNI DIO'!H259+'POSEBNI DIO'!H266+'POSEBNI DIO'!H404+'POSEBNI DIO'!H397+'POSEBNI DIO'!H412+'POSEBNI DIO'!H329+'POSEBNI DIO'!H408+'POSEBNI DIO'!H252)</f>
        <v>197500</v>
      </c>
      <c r="F29" s="60">
        <f>SUM('POSEBNI DIO'!I259+'POSEBNI DIO'!I266+'POSEBNI DIO'!I404+'POSEBNI DIO'!I397+'POSEBNI DIO'!I412+'POSEBNI DIO'!I329+'POSEBNI DIO'!I408+'POSEBNI DIO'!I252)</f>
        <v>195483.84</v>
      </c>
      <c r="G29" s="129">
        <f t="shared" si="2"/>
        <v>0.98979159493670887</v>
      </c>
    </row>
    <row r="30" spans="1:7" x14ac:dyDescent="0.2">
      <c r="A30" s="78" t="s">
        <v>62</v>
      </c>
      <c r="B30" s="57"/>
      <c r="C30" s="57"/>
      <c r="D30" s="60">
        <f>SUM('POSEBNI DIO'!G315)+'POSEBNI DIO'!G373+'POSEBNI DIO'!G385+'POSEBNI DIO'!G389+'POSEBNI DIO'!G417+'POSEBNI DIO'!G322</f>
        <v>83500</v>
      </c>
      <c r="E30" s="60">
        <f>SUM('POSEBNI DIO'!H315)+'POSEBNI DIO'!H373+'POSEBNI DIO'!H385+'POSEBNI DIO'!H389+'POSEBNI DIO'!H417+'POSEBNI DIO'!H322</f>
        <v>64000</v>
      </c>
      <c r="F30" s="60">
        <f>SUM('POSEBNI DIO'!I315)+'POSEBNI DIO'!I373+'POSEBNI DIO'!I385+'POSEBNI DIO'!I389+'POSEBNI DIO'!I417+'POSEBNI DIO'!I322</f>
        <v>39227.49</v>
      </c>
      <c r="G30" s="129">
        <f t="shared" si="2"/>
        <v>0.61292953124999994</v>
      </c>
    </row>
    <row r="31" spans="1:7" x14ac:dyDescent="0.2">
      <c r="A31" s="78" t="s">
        <v>63</v>
      </c>
      <c r="B31" s="57"/>
      <c r="C31" s="57"/>
      <c r="D31" s="60">
        <f>SUM('POSEBNI DIO'!G377)</f>
        <v>2500</v>
      </c>
      <c r="E31" s="60">
        <f>SUM('POSEBNI DIO'!H377)</f>
        <v>10000</v>
      </c>
      <c r="F31" s="60">
        <f>SUM('POSEBNI DIO'!I377)</f>
        <v>5623.7</v>
      </c>
      <c r="G31" s="129">
        <f t="shared" si="2"/>
        <v>0.56237000000000004</v>
      </c>
    </row>
    <row r="32" spans="1:7" x14ac:dyDescent="0.2">
      <c r="A32" s="78" t="s">
        <v>64</v>
      </c>
      <c r="B32" s="57"/>
      <c r="C32" s="57"/>
      <c r="D32" s="60">
        <f>'POSEBNI DIO'!G381</f>
        <v>20000</v>
      </c>
      <c r="E32" s="60">
        <f>'POSEBNI DIO'!H381</f>
        <v>20000</v>
      </c>
      <c r="F32" s="60">
        <f>'POSEBNI DIO'!I381</f>
        <v>4450.63</v>
      </c>
      <c r="G32" s="129">
        <f t="shared" si="2"/>
        <v>0.22253149999999999</v>
      </c>
    </row>
    <row r="33" spans="1:15" x14ac:dyDescent="0.2">
      <c r="A33" s="79" t="s">
        <v>65</v>
      </c>
      <c r="B33" s="80"/>
      <c r="C33" s="80"/>
      <c r="D33" s="81">
        <f>SUM(D34:D36)</f>
        <v>1185500</v>
      </c>
      <c r="E33" s="81">
        <f t="shared" ref="E33:F33" si="8">SUM(E34:E36)</f>
        <v>1479300</v>
      </c>
      <c r="F33" s="81">
        <f t="shared" si="8"/>
        <v>1427425.4300000002</v>
      </c>
      <c r="G33" s="130">
        <f t="shared" si="2"/>
        <v>0.96493302913540202</v>
      </c>
    </row>
    <row r="34" spans="1:15" x14ac:dyDescent="0.2">
      <c r="A34" s="78" t="s">
        <v>66</v>
      </c>
      <c r="B34" s="57"/>
      <c r="C34" s="57"/>
      <c r="D34" s="60">
        <f>SUM('POSEBNI DIO'!G138)+'POSEBNI DIO'!G180+'POSEBNI DIO'!G184+'POSEBNI DIO'!G301+'POSEBNI DIO'!G145+'POSEBNI DIO'!G152+'POSEBNI DIO'!G159+'POSEBNI DIO'!G188</f>
        <v>1055500</v>
      </c>
      <c r="E34" s="60">
        <f>SUM('POSEBNI DIO'!H138)+'POSEBNI DIO'!H180+'POSEBNI DIO'!H184+'POSEBNI DIO'!H301+'POSEBNI DIO'!H145+'POSEBNI DIO'!H152+'POSEBNI DIO'!H159+'POSEBNI DIO'!H188</f>
        <v>1387500</v>
      </c>
      <c r="F34" s="60">
        <f>SUM('POSEBNI DIO'!I138)+'POSEBNI DIO'!I180+'POSEBNI DIO'!I184+'POSEBNI DIO'!I301+'POSEBNI DIO'!I145+'POSEBNI DIO'!I152+'POSEBNI DIO'!I159+'POSEBNI DIO'!I188</f>
        <v>1335786.3900000001</v>
      </c>
      <c r="G34" s="129">
        <f t="shared" si="2"/>
        <v>0.96272892972972979</v>
      </c>
      <c r="O34" s="1" t="s">
        <v>258</v>
      </c>
    </row>
    <row r="35" spans="1:15" x14ac:dyDescent="0.2">
      <c r="A35" s="78" t="s">
        <v>132</v>
      </c>
      <c r="B35" s="57"/>
      <c r="C35" s="57"/>
      <c r="D35" s="60">
        <f>SUM('POSEBNI DIO'!G166)</f>
        <v>75000</v>
      </c>
      <c r="E35" s="60">
        <f>SUM('POSEBNI DIO'!H166)</f>
        <v>78300</v>
      </c>
      <c r="F35" s="60">
        <f>SUM('POSEBNI DIO'!I166)</f>
        <v>78209.039999999994</v>
      </c>
      <c r="G35" s="129">
        <f t="shared" si="2"/>
        <v>0.99883831417624513</v>
      </c>
    </row>
    <row r="36" spans="1:15" x14ac:dyDescent="0.2">
      <c r="A36" s="78" t="s">
        <v>67</v>
      </c>
      <c r="B36" s="57"/>
      <c r="C36" s="57"/>
      <c r="D36" s="60">
        <f>SUM('POSEBNI DIO'!G173)</f>
        <v>55000</v>
      </c>
      <c r="E36" s="60">
        <f>SUM('POSEBNI DIO'!H173)</f>
        <v>13500</v>
      </c>
      <c r="F36" s="60">
        <f>SUM('POSEBNI DIO'!I173)</f>
        <v>13430</v>
      </c>
      <c r="G36" s="129">
        <f t="shared" si="2"/>
        <v>0.99481481481481482</v>
      </c>
    </row>
    <row r="37" spans="1:15" x14ac:dyDescent="0.2">
      <c r="A37" s="79" t="s">
        <v>68</v>
      </c>
      <c r="B37" s="80"/>
      <c r="C37" s="80"/>
      <c r="D37" s="81">
        <f>SUM(D38:D40)</f>
        <v>285000</v>
      </c>
      <c r="E37" s="81">
        <f t="shared" ref="E37:F37" si="9">SUM(E38:E40)</f>
        <v>317000</v>
      </c>
      <c r="F37" s="81">
        <f t="shared" si="9"/>
        <v>278711.8</v>
      </c>
      <c r="G37" s="130">
        <f t="shared" si="2"/>
        <v>0.87921703470031543</v>
      </c>
    </row>
    <row r="38" spans="1:15" x14ac:dyDescent="0.2">
      <c r="A38" s="78" t="s">
        <v>254</v>
      </c>
      <c r="B38" s="57"/>
      <c r="C38" s="57"/>
      <c r="D38" s="60">
        <f>SUM('POSEBNI DIO'!G432)+'POSEBNI DIO'!G436</f>
        <v>225000</v>
      </c>
      <c r="E38" s="60">
        <f>SUM('POSEBNI DIO'!H432)+'POSEBNI DIO'!H436</f>
        <v>210000</v>
      </c>
      <c r="F38" s="60">
        <f>SUM('POSEBNI DIO'!I432)+'POSEBNI DIO'!I436</f>
        <v>208428.78</v>
      </c>
      <c r="G38" s="129">
        <f t="shared" si="2"/>
        <v>0.99251800000000001</v>
      </c>
    </row>
    <row r="39" spans="1:15" x14ac:dyDescent="0.2">
      <c r="A39" s="78" t="s">
        <v>69</v>
      </c>
      <c r="B39" s="57"/>
      <c r="C39" s="57"/>
      <c r="D39" s="60">
        <f>SUM('POSEBNI DIO'!G425)</f>
        <v>50000</v>
      </c>
      <c r="E39" s="60">
        <f>SUM('POSEBNI DIO'!H425)</f>
        <v>50000</v>
      </c>
      <c r="F39" s="60">
        <f>SUM('POSEBNI DIO'!I425)</f>
        <v>13730</v>
      </c>
      <c r="G39" s="129">
        <f t="shared" si="2"/>
        <v>0.27460000000000001</v>
      </c>
    </row>
    <row r="40" spans="1:15" ht="32" x14ac:dyDescent="0.2">
      <c r="A40" s="82" t="s">
        <v>70</v>
      </c>
      <c r="B40" s="57"/>
      <c r="C40" s="57"/>
      <c r="D40" s="60">
        <f>SUM('POSEBNI DIO'!G421)</f>
        <v>10000</v>
      </c>
      <c r="E40" s="60">
        <f>SUM('POSEBNI DIO'!H421)</f>
        <v>57000</v>
      </c>
      <c r="F40" s="60">
        <f>SUM('POSEBNI DIO'!I421)</f>
        <v>56553.02</v>
      </c>
      <c r="G40" s="129">
        <f t="shared" si="2"/>
        <v>0.99215824561403498</v>
      </c>
    </row>
  </sheetData>
  <sheetProtection algorithmName="SHA-512" hashValue="uONpqlmPd1JhnCRnqwiSBb9lXVFgaQA0RIO6ClMN/O/lfK69p/M5nXy3BqqVNkUmPxLV8V2DpN447BJG1QPsKQ==" saltValue="pHck1iuHbV6eRyQ0H4UtqA==" spinCount="100000" sheet="1" formatCells="0" formatColumns="0" formatRows="0" insertColumns="0" insertRows="0" insertHyperlinks="0" deleteColumns="0" deleteRows="0" sort="0" autoFilter="0" pivotTables="0"/>
  <mergeCells count="4">
    <mergeCell ref="A1:G1"/>
    <mergeCell ref="A3:G3"/>
    <mergeCell ref="A5:G5"/>
    <mergeCell ref="A7:G7"/>
  </mergeCells>
  <pageMargins left="0.70866141732283472" right="0.70866141732283472" top="0.74803149606299213" bottom="0.74803149606299213" header="0.31496062992125984" footer="0.31496062992125984"/>
  <pageSetup paperSize="9" scale="46" firstPageNumber="3"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47"/>
  <sheetViews>
    <sheetView tabSelected="1" zoomScale="158" zoomScaleNormal="130" workbookViewId="0">
      <selection activeCell="I139" sqref="I139"/>
    </sheetView>
  </sheetViews>
  <sheetFormatPr baseColWidth="10" defaultColWidth="9.1640625" defaultRowHeight="15" x14ac:dyDescent="0.2"/>
  <cols>
    <col min="1" max="1" width="7.5" style="1" bestFit="1" customWidth="1"/>
    <col min="2" max="2" width="8.5" style="1" bestFit="1" customWidth="1"/>
    <col min="3" max="3" width="8.6640625" style="1" customWidth="1"/>
    <col min="4" max="4" width="30" style="1" customWidth="1"/>
    <col min="5" max="5" width="25.5" style="1" hidden="1" customWidth="1"/>
    <col min="6" max="6" width="25.6640625" style="112" hidden="1" customWidth="1"/>
    <col min="7" max="7" width="25.33203125" style="83" customWidth="1"/>
    <col min="8" max="9" width="20.33203125" style="83" bestFit="1" customWidth="1"/>
    <col min="10" max="10" width="25.33203125" style="127" customWidth="1"/>
    <col min="11" max="11" width="2.6640625" style="202" customWidth="1"/>
    <col min="12" max="12" width="23.5" style="84" customWidth="1"/>
    <col min="13" max="13" width="10.6640625" style="1" bestFit="1" customWidth="1"/>
    <col min="14" max="16384" width="9.1640625" style="1"/>
  </cols>
  <sheetData>
    <row r="1" spans="1:13" ht="42" customHeight="1" x14ac:dyDescent="0.2">
      <c r="A1" s="142" t="s">
        <v>328</v>
      </c>
      <c r="B1" s="142"/>
      <c r="C1" s="142"/>
      <c r="D1" s="142"/>
      <c r="E1" s="142"/>
      <c r="F1" s="142"/>
      <c r="G1" s="142"/>
      <c r="H1" s="142"/>
      <c r="I1" s="142"/>
      <c r="J1" s="142"/>
    </row>
    <row r="2" spans="1:13" ht="18" x14ac:dyDescent="0.2">
      <c r="A2" s="2"/>
      <c r="B2" s="2"/>
      <c r="C2" s="2"/>
      <c r="D2" s="2"/>
      <c r="E2" s="2"/>
      <c r="F2" s="2"/>
      <c r="G2" s="2"/>
      <c r="H2" s="68"/>
      <c r="I2" s="68"/>
      <c r="J2" s="120"/>
    </row>
    <row r="3" spans="1:13" ht="18" customHeight="1" x14ac:dyDescent="0.2">
      <c r="A3" s="142" t="s">
        <v>36</v>
      </c>
      <c r="B3" s="157"/>
      <c r="C3" s="157"/>
      <c r="D3" s="157"/>
      <c r="E3" s="157"/>
      <c r="F3" s="157"/>
      <c r="G3" s="157"/>
      <c r="H3" s="157"/>
      <c r="I3" s="157"/>
      <c r="J3" s="157"/>
    </row>
    <row r="4" spans="1:13" ht="18" x14ac:dyDescent="0.2">
      <c r="A4" s="2"/>
      <c r="B4" s="2"/>
      <c r="C4" s="2"/>
      <c r="D4" s="2"/>
      <c r="E4" s="2"/>
      <c r="F4" s="2"/>
      <c r="G4" s="85"/>
      <c r="H4" s="85"/>
      <c r="I4" s="85"/>
      <c r="J4" s="121"/>
    </row>
    <row r="5" spans="1:13" ht="28" x14ac:dyDescent="0.2">
      <c r="A5" s="180" t="s">
        <v>38</v>
      </c>
      <c r="B5" s="181"/>
      <c r="C5" s="182"/>
      <c r="D5" s="43" t="s">
        <v>39</v>
      </c>
      <c r="E5" s="43" t="s">
        <v>11</v>
      </c>
      <c r="F5" s="42" t="s">
        <v>282</v>
      </c>
      <c r="G5" s="42" t="s">
        <v>280</v>
      </c>
      <c r="H5" s="42" t="s">
        <v>322</v>
      </c>
      <c r="I5" s="42" t="s">
        <v>326</v>
      </c>
      <c r="J5" s="122" t="s">
        <v>323</v>
      </c>
    </row>
    <row r="6" spans="1:13" ht="15.75" customHeight="1" x14ac:dyDescent="0.2">
      <c r="A6" s="183" t="s">
        <v>81</v>
      </c>
      <c r="B6" s="184"/>
      <c r="C6" s="185"/>
      <c r="D6" s="86" t="s">
        <v>82</v>
      </c>
      <c r="E6" s="87"/>
      <c r="F6" s="88" t="e">
        <f>SUM(F9,F17,F23,F27,F32,F36,F40,F44,F48,F52,F57,F61,F65,F72,F76,F80,F84,F88,F92,F96,F100,F104,F108,F119,F124,F129,F133,F138,F166,F173,F180,F184,F193,F197,F201,F208,F212,F216,F224,F231,F238,F245,F259,F273,F280,F287,F294,F301,F308,F266,F315,F343,F358,F365,F373,F377,#REF!,F381,F385,F389,F397,F404,F412,F417,F421,F425,F432,F436,F343,F336)</f>
        <v>#REF!</v>
      </c>
      <c r="G6" s="88">
        <f>SUM(G9,G13,G17,G23,G27,G32,G36,G40,G44,G48,G52,G57,G61,G65,G72,G76,G80,G84,G88,G92,G96,G100,G104,G108,G115,G119,G124,G129,G133,G138,G145,G152,G159,G166,G173,G180,G184,G193,G197,G201,G208,G212,G216,G224,G231,G238,G245,G252,G259,G266,G273,G280,G287,G294,G301,G308,G315,G322,G329,G336,G343,G358,G365,G373,G377,G381,G385,G389,G397,G404,G412,G417,G421,G425,G432,G436,G408,G188,G350)</f>
        <v>2674705.3200000003</v>
      </c>
      <c r="H6" s="88">
        <f t="shared" ref="H6:I6" si="0">SUM(H9,H13,H17,H23,H27,H32,H36,H40,H44,H48,H52,H57,H61,H65,H72,H76,H80,H84,H88,H92,H96,H100,H104,H108,H115,H119,H124,H129,H133,H138,H145,H152,H159,H166,H173,H180,H184,H193,H197,H201,H208,H212,H216,H224,H231,H238,H245,H252,H259,H266,H273,H280,H287,H294,H301,H308,H315,H322,H329,H336,H343,H358,H365,H373,H377,H381,H385,H389,H397,H404,H412,H417,H421,H425,H432,H436,H408,H188,H350)</f>
        <v>3128350</v>
      </c>
      <c r="I6" s="88">
        <f t="shared" si="0"/>
        <v>2980690.47</v>
      </c>
      <c r="J6" s="114">
        <f>I6/H6</f>
        <v>0.95279954928316846</v>
      </c>
      <c r="L6" s="89"/>
      <c r="M6" s="84"/>
    </row>
    <row r="7" spans="1:13" ht="15.75" customHeight="1" x14ac:dyDescent="0.2">
      <c r="A7" s="186" t="s">
        <v>84</v>
      </c>
      <c r="B7" s="187"/>
      <c r="C7" s="188"/>
      <c r="D7" s="90" t="s">
        <v>83</v>
      </c>
      <c r="E7" s="91"/>
      <c r="F7" s="92"/>
      <c r="G7" s="93">
        <f>G8</f>
        <v>21750</v>
      </c>
      <c r="H7" s="93">
        <f t="shared" ref="H7:I7" si="1">H8</f>
        <v>32650</v>
      </c>
      <c r="I7" s="93">
        <f t="shared" si="1"/>
        <v>31097.71</v>
      </c>
      <c r="J7" s="115">
        <f>I7/H7</f>
        <v>0.95245666156202147</v>
      </c>
      <c r="M7" s="84"/>
    </row>
    <row r="8" spans="1:13" x14ac:dyDescent="0.2">
      <c r="A8" s="189" t="s">
        <v>88</v>
      </c>
      <c r="B8" s="190"/>
      <c r="C8" s="191"/>
      <c r="D8" s="94" t="s">
        <v>85</v>
      </c>
      <c r="E8" s="95"/>
      <c r="F8" s="71"/>
      <c r="G8" s="96">
        <f>SUM(G9,G13,G17)</f>
        <v>21750</v>
      </c>
      <c r="H8" s="96">
        <f t="shared" ref="H8:I8" si="2">SUM(H9,H13,H17)</f>
        <v>32650</v>
      </c>
      <c r="I8" s="96">
        <f t="shared" si="2"/>
        <v>31097.71</v>
      </c>
      <c r="J8" s="123">
        <f>I8/H8</f>
        <v>0.95245666156202147</v>
      </c>
    </row>
    <row r="9" spans="1:13" x14ac:dyDescent="0.2">
      <c r="A9" s="177" t="s">
        <v>90</v>
      </c>
      <c r="B9" s="178"/>
      <c r="C9" s="179"/>
      <c r="D9" s="97" t="s">
        <v>86</v>
      </c>
      <c r="E9" s="45"/>
      <c r="F9" s="47">
        <v>0</v>
      </c>
      <c r="G9" s="64">
        <v>0</v>
      </c>
      <c r="H9" s="64">
        <v>900</v>
      </c>
      <c r="I9" s="64">
        <v>824.45</v>
      </c>
      <c r="J9" s="116">
        <f>I9/H9</f>
        <v>0.91605555555555562</v>
      </c>
    </row>
    <row r="10" spans="1:13" x14ac:dyDescent="0.2">
      <c r="A10" s="171" t="s">
        <v>140</v>
      </c>
      <c r="B10" s="172"/>
      <c r="C10" s="173"/>
      <c r="D10" s="98" t="s">
        <v>19</v>
      </c>
      <c r="E10" s="50"/>
      <c r="F10" s="67"/>
      <c r="G10" s="65">
        <v>0</v>
      </c>
      <c r="H10" s="65">
        <f>H9</f>
        <v>900</v>
      </c>
      <c r="I10" s="65">
        <f>I9</f>
        <v>824.45</v>
      </c>
      <c r="J10" s="117">
        <f>I10/H10</f>
        <v>0.91605555555555562</v>
      </c>
    </row>
    <row r="11" spans="1:13" x14ac:dyDescent="0.2">
      <c r="A11" s="162">
        <v>3</v>
      </c>
      <c r="B11" s="163"/>
      <c r="C11" s="164"/>
      <c r="D11" s="99" t="s">
        <v>23</v>
      </c>
      <c r="E11" s="50"/>
      <c r="F11" s="67"/>
      <c r="G11" s="65">
        <v>0</v>
      </c>
      <c r="H11" s="65">
        <f t="shared" ref="H11:I12" si="3">H10</f>
        <v>900</v>
      </c>
      <c r="I11" s="65">
        <f t="shared" si="3"/>
        <v>824.45</v>
      </c>
      <c r="J11" s="117">
        <f t="shared" ref="J11:J12" si="4">I11/H11</f>
        <v>0.91605555555555562</v>
      </c>
    </row>
    <row r="12" spans="1:13" x14ac:dyDescent="0.2">
      <c r="A12" s="168">
        <v>32</v>
      </c>
      <c r="B12" s="169"/>
      <c r="C12" s="170"/>
      <c r="D12" s="99" t="s">
        <v>40</v>
      </c>
      <c r="E12" s="50"/>
      <c r="F12" s="67"/>
      <c r="G12" s="65">
        <v>0</v>
      </c>
      <c r="H12" s="65">
        <f t="shared" si="3"/>
        <v>900</v>
      </c>
      <c r="I12" s="65">
        <f t="shared" si="3"/>
        <v>824.45</v>
      </c>
      <c r="J12" s="117">
        <f t="shared" si="4"/>
        <v>0.91605555555555562</v>
      </c>
    </row>
    <row r="13" spans="1:13" x14ac:dyDescent="0.2">
      <c r="A13" s="177" t="s">
        <v>92</v>
      </c>
      <c r="B13" s="178"/>
      <c r="C13" s="179"/>
      <c r="D13" s="97" t="s">
        <v>87</v>
      </c>
      <c r="E13" s="45"/>
      <c r="F13" s="47">
        <v>0</v>
      </c>
      <c r="G13" s="100">
        <f>G14</f>
        <v>1750</v>
      </c>
      <c r="H13" s="100">
        <f t="shared" ref="H13:I13" si="5">H14</f>
        <v>1750</v>
      </c>
      <c r="I13" s="100">
        <f t="shared" si="5"/>
        <v>0</v>
      </c>
      <c r="J13" s="118">
        <f>I13/H13</f>
        <v>0</v>
      </c>
    </row>
    <row r="14" spans="1:13" x14ac:dyDescent="0.2">
      <c r="A14" s="171" t="s">
        <v>140</v>
      </c>
      <c r="B14" s="172"/>
      <c r="C14" s="173"/>
      <c r="D14" s="98" t="s">
        <v>19</v>
      </c>
      <c r="E14" s="50"/>
      <c r="F14" s="67"/>
      <c r="G14" s="65">
        <v>1750</v>
      </c>
      <c r="H14" s="65">
        <v>1750</v>
      </c>
      <c r="I14" s="65">
        <v>0</v>
      </c>
      <c r="J14" s="119">
        <f>I14/H14</f>
        <v>0</v>
      </c>
    </row>
    <row r="15" spans="1:13" x14ac:dyDescent="0.2">
      <c r="A15" s="162">
        <v>3</v>
      </c>
      <c r="B15" s="163"/>
      <c r="C15" s="164"/>
      <c r="D15" s="99" t="s">
        <v>23</v>
      </c>
      <c r="E15" s="50"/>
      <c r="F15" s="67"/>
      <c r="G15" s="65">
        <v>1750</v>
      </c>
      <c r="H15" s="65">
        <v>1750</v>
      </c>
      <c r="I15" s="65">
        <f>I14</f>
        <v>0</v>
      </c>
      <c r="J15" s="119">
        <f t="shared" ref="J15:J16" si="6">I15/H15</f>
        <v>0</v>
      </c>
    </row>
    <row r="16" spans="1:13" x14ac:dyDescent="0.2">
      <c r="A16" s="168">
        <v>38</v>
      </c>
      <c r="B16" s="169"/>
      <c r="C16" s="170"/>
      <c r="D16" s="99" t="s">
        <v>79</v>
      </c>
      <c r="E16" s="50"/>
      <c r="F16" s="67"/>
      <c r="G16" s="65">
        <v>1750</v>
      </c>
      <c r="H16" s="65">
        <v>1750</v>
      </c>
      <c r="I16" s="65">
        <f>I15</f>
        <v>0</v>
      </c>
      <c r="J16" s="119">
        <f t="shared" si="6"/>
        <v>0</v>
      </c>
    </row>
    <row r="17" spans="1:13" ht="24" customHeight="1" x14ac:dyDescent="0.2">
      <c r="A17" s="177" t="s">
        <v>284</v>
      </c>
      <c r="B17" s="178"/>
      <c r="C17" s="179"/>
      <c r="D17" s="97" t="s">
        <v>285</v>
      </c>
      <c r="E17" s="45"/>
      <c r="F17" s="47">
        <v>0</v>
      </c>
      <c r="G17" s="100">
        <f>G18</f>
        <v>20000</v>
      </c>
      <c r="H17" s="100">
        <v>30000</v>
      </c>
      <c r="I17" s="100">
        <v>30273.26</v>
      </c>
      <c r="J17" s="118">
        <f>I17/H17</f>
        <v>1.0091086666666667</v>
      </c>
    </row>
    <row r="18" spans="1:13" ht="14.5" customHeight="1" x14ac:dyDescent="0.2">
      <c r="A18" s="171" t="s">
        <v>140</v>
      </c>
      <c r="B18" s="172"/>
      <c r="C18" s="173"/>
      <c r="D18" s="98" t="s">
        <v>19</v>
      </c>
      <c r="E18" s="50"/>
      <c r="F18" s="67"/>
      <c r="G18" s="65">
        <v>20000</v>
      </c>
      <c r="H18" s="65">
        <f>H17</f>
        <v>30000</v>
      </c>
      <c r="I18" s="65">
        <f>I17</f>
        <v>30273.26</v>
      </c>
      <c r="J18" s="119">
        <f>I18/H18</f>
        <v>1.0091086666666667</v>
      </c>
    </row>
    <row r="19" spans="1:13" x14ac:dyDescent="0.2">
      <c r="A19" s="162">
        <v>3</v>
      </c>
      <c r="B19" s="163"/>
      <c r="C19" s="164"/>
      <c r="D19" s="99" t="s">
        <v>23</v>
      </c>
      <c r="E19" s="50"/>
      <c r="F19" s="67"/>
      <c r="G19" s="65">
        <v>20000</v>
      </c>
      <c r="H19" s="65">
        <f t="shared" ref="H19:I20" si="7">H18</f>
        <v>30000</v>
      </c>
      <c r="I19" s="65">
        <f t="shared" si="7"/>
        <v>30273.26</v>
      </c>
      <c r="J19" s="119">
        <f t="shared" ref="J19:J20" si="8">I19/H19</f>
        <v>1.0091086666666667</v>
      </c>
    </row>
    <row r="20" spans="1:13" x14ac:dyDescent="0.2">
      <c r="A20" s="168">
        <v>32</v>
      </c>
      <c r="B20" s="169"/>
      <c r="C20" s="170"/>
      <c r="D20" s="99" t="s">
        <v>79</v>
      </c>
      <c r="E20" s="50"/>
      <c r="F20" s="67"/>
      <c r="G20" s="65">
        <v>20000</v>
      </c>
      <c r="H20" s="65">
        <f t="shared" si="7"/>
        <v>30000</v>
      </c>
      <c r="I20" s="65">
        <f t="shared" si="7"/>
        <v>30273.26</v>
      </c>
      <c r="J20" s="119">
        <f t="shared" si="8"/>
        <v>1.0091086666666667</v>
      </c>
    </row>
    <row r="21" spans="1:13" ht="28" x14ac:dyDescent="0.2">
      <c r="A21" s="186" t="s">
        <v>89</v>
      </c>
      <c r="B21" s="187"/>
      <c r="C21" s="188"/>
      <c r="D21" s="90" t="s">
        <v>155</v>
      </c>
      <c r="E21" s="91"/>
      <c r="F21" s="92"/>
      <c r="G21" s="93">
        <f>SUM(G22,G31,G56,G123,G128,G137,G192,G223,G357,G372,G396,G416)</f>
        <v>2652955.3200000003</v>
      </c>
      <c r="H21" s="93">
        <f>SUM(H22,H31,H56,H123,H128,H137,H192,H223,H357,H372,H396,H416)</f>
        <v>3095700</v>
      </c>
      <c r="I21" s="93">
        <f>SUM(I22,I31,I56,I123,I128,I137,I192,I223,I357,I372,I396,I416)</f>
        <v>2949592.76</v>
      </c>
      <c r="J21" s="115">
        <f>I21/H21</f>
        <v>0.95280316568142898</v>
      </c>
      <c r="M21" s="101"/>
    </row>
    <row r="22" spans="1:13" ht="42" customHeight="1" x14ac:dyDescent="0.2">
      <c r="A22" s="192" t="s">
        <v>94</v>
      </c>
      <c r="B22" s="193"/>
      <c r="C22" s="194"/>
      <c r="D22" s="94" t="s">
        <v>156</v>
      </c>
      <c r="E22" s="95"/>
      <c r="F22" s="71"/>
      <c r="G22" s="96">
        <f>SUM(G23,G27)</f>
        <v>78755.320000000007</v>
      </c>
      <c r="H22" s="96">
        <f t="shared" ref="H22:I22" si="9">SUM(H23,H27)</f>
        <v>71000</v>
      </c>
      <c r="I22" s="96">
        <f t="shared" si="9"/>
        <v>72588.37</v>
      </c>
      <c r="J22" s="123">
        <f>I22/H22</f>
        <v>1.0223714084507041</v>
      </c>
    </row>
    <row r="23" spans="1:13" x14ac:dyDescent="0.2">
      <c r="A23" s="195" t="s">
        <v>96</v>
      </c>
      <c r="B23" s="196"/>
      <c r="C23" s="197"/>
      <c r="D23" s="97" t="s">
        <v>157</v>
      </c>
      <c r="E23" s="45"/>
      <c r="F23" s="47">
        <v>56834.94</v>
      </c>
      <c r="G23" s="100">
        <f>SUM(G24)</f>
        <v>70755.320000000007</v>
      </c>
      <c r="H23" s="100">
        <v>66000</v>
      </c>
      <c r="I23" s="100">
        <v>65477.599999999999</v>
      </c>
      <c r="J23" s="124">
        <f>I23/H23</f>
        <v>0.99208484848484846</v>
      </c>
    </row>
    <row r="24" spans="1:13" x14ac:dyDescent="0.2">
      <c r="A24" s="171" t="s">
        <v>140</v>
      </c>
      <c r="B24" s="172"/>
      <c r="C24" s="173"/>
      <c r="D24" s="98" t="s">
        <v>19</v>
      </c>
      <c r="E24" s="50"/>
      <c r="F24" s="67"/>
      <c r="G24" s="65">
        <v>70755.320000000007</v>
      </c>
      <c r="H24" s="65">
        <f>H23</f>
        <v>66000</v>
      </c>
      <c r="I24" s="65">
        <f>I23</f>
        <v>65477.599999999999</v>
      </c>
      <c r="J24" s="119">
        <f>I24/H24</f>
        <v>0.99208484848484846</v>
      </c>
    </row>
    <row r="25" spans="1:13" x14ac:dyDescent="0.2">
      <c r="A25" s="162">
        <v>3</v>
      </c>
      <c r="B25" s="163"/>
      <c r="C25" s="164"/>
      <c r="D25" s="99" t="s">
        <v>23</v>
      </c>
      <c r="E25" s="50"/>
      <c r="F25" s="67"/>
      <c r="G25" s="65">
        <v>70755.320000000007</v>
      </c>
      <c r="H25" s="65">
        <f t="shared" ref="H25:I26" si="10">H24</f>
        <v>66000</v>
      </c>
      <c r="I25" s="65">
        <f t="shared" si="10"/>
        <v>65477.599999999999</v>
      </c>
      <c r="J25" s="119">
        <f t="shared" ref="J25:J88" si="11">I25/H25</f>
        <v>0.99208484848484846</v>
      </c>
    </row>
    <row r="26" spans="1:13" x14ac:dyDescent="0.2">
      <c r="A26" s="168">
        <v>31</v>
      </c>
      <c r="B26" s="169"/>
      <c r="C26" s="170"/>
      <c r="D26" s="99" t="s">
        <v>91</v>
      </c>
      <c r="E26" s="50"/>
      <c r="F26" s="67"/>
      <c r="G26" s="65">
        <v>70755.320000000007</v>
      </c>
      <c r="H26" s="65">
        <f t="shared" si="10"/>
        <v>66000</v>
      </c>
      <c r="I26" s="65">
        <f t="shared" si="10"/>
        <v>65477.599999999999</v>
      </c>
      <c r="J26" s="119">
        <f t="shared" si="11"/>
        <v>0.99208484848484846</v>
      </c>
    </row>
    <row r="27" spans="1:13" x14ac:dyDescent="0.2">
      <c r="A27" s="177" t="s">
        <v>97</v>
      </c>
      <c r="B27" s="178"/>
      <c r="C27" s="179"/>
      <c r="D27" s="97" t="s">
        <v>93</v>
      </c>
      <c r="E27" s="45"/>
      <c r="F27" s="47">
        <v>14451.22</v>
      </c>
      <c r="G27" s="100">
        <f>SUM(G28)</f>
        <v>8000</v>
      </c>
      <c r="H27" s="100">
        <v>5000</v>
      </c>
      <c r="I27" s="100">
        <v>7110.77</v>
      </c>
      <c r="J27" s="118">
        <f t="shared" si="11"/>
        <v>1.4221540000000001</v>
      </c>
    </row>
    <row r="28" spans="1:13" x14ac:dyDescent="0.2">
      <c r="A28" s="171" t="s">
        <v>140</v>
      </c>
      <c r="B28" s="172"/>
      <c r="C28" s="173"/>
      <c r="D28" s="98" t="s">
        <v>19</v>
      </c>
      <c r="E28" s="50"/>
      <c r="F28" s="67"/>
      <c r="G28" s="65">
        <v>8000</v>
      </c>
      <c r="H28" s="65">
        <f>H27</f>
        <v>5000</v>
      </c>
      <c r="I28" s="65">
        <f>I27</f>
        <v>7110.77</v>
      </c>
      <c r="J28" s="119">
        <f t="shared" si="11"/>
        <v>1.4221540000000001</v>
      </c>
    </row>
    <row r="29" spans="1:13" x14ac:dyDescent="0.2">
      <c r="A29" s="162">
        <v>3</v>
      </c>
      <c r="B29" s="163"/>
      <c r="C29" s="164"/>
      <c r="D29" s="99" t="s">
        <v>23</v>
      </c>
      <c r="E29" s="50"/>
      <c r="F29" s="67"/>
      <c r="G29" s="65">
        <v>8000</v>
      </c>
      <c r="H29" s="65">
        <f t="shared" ref="H29:I30" si="12">H28</f>
        <v>5000</v>
      </c>
      <c r="I29" s="65">
        <f t="shared" si="12"/>
        <v>7110.77</v>
      </c>
      <c r="J29" s="119">
        <f t="shared" si="11"/>
        <v>1.4221540000000001</v>
      </c>
    </row>
    <row r="30" spans="1:13" x14ac:dyDescent="0.2">
      <c r="A30" s="168">
        <v>32</v>
      </c>
      <c r="B30" s="169"/>
      <c r="C30" s="170"/>
      <c r="D30" s="99" t="s">
        <v>40</v>
      </c>
      <c r="E30" s="50"/>
      <c r="F30" s="67"/>
      <c r="G30" s="65">
        <v>8000</v>
      </c>
      <c r="H30" s="65">
        <f t="shared" si="12"/>
        <v>5000</v>
      </c>
      <c r="I30" s="65">
        <f t="shared" si="12"/>
        <v>7110.77</v>
      </c>
      <c r="J30" s="119">
        <f t="shared" si="11"/>
        <v>1.4221540000000001</v>
      </c>
    </row>
    <row r="31" spans="1:13" x14ac:dyDescent="0.2">
      <c r="A31" s="189" t="s">
        <v>98</v>
      </c>
      <c r="B31" s="190"/>
      <c r="C31" s="191"/>
      <c r="D31" s="94" t="s">
        <v>99</v>
      </c>
      <c r="E31" s="95"/>
      <c r="F31" s="71"/>
      <c r="G31" s="96">
        <f>SUM(G32,G36,G40,G44,G48,G52)</f>
        <v>11200</v>
      </c>
      <c r="H31" s="96">
        <f t="shared" ref="H31:I31" si="13">SUM(H32,H36,H40,H44,H48,H52)</f>
        <v>15760</v>
      </c>
      <c r="I31" s="96">
        <f t="shared" si="13"/>
        <v>13508.72</v>
      </c>
      <c r="J31" s="123">
        <f t="shared" si="11"/>
        <v>0.8571522842639594</v>
      </c>
    </row>
    <row r="32" spans="1:13" x14ac:dyDescent="0.2">
      <c r="A32" s="177" t="s">
        <v>100</v>
      </c>
      <c r="B32" s="178"/>
      <c r="C32" s="179"/>
      <c r="D32" s="97" t="s">
        <v>101</v>
      </c>
      <c r="E32" s="45"/>
      <c r="F32" s="47">
        <v>2056.8000000000002</v>
      </c>
      <c r="G32" s="100">
        <f>SUM(G33)</f>
        <v>1200</v>
      </c>
      <c r="H32" s="100">
        <v>3000</v>
      </c>
      <c r="I32" s="100">
        <v>2787.61</v>
      </c>
      <c r="J32" s="118">
        <f t="shared" si="11"/>
        <v>0.92920333333333338</v>
      </c>
    </row>
    <row r="33" spans="1:10" x14ac:dyDescent="0.2">
      <c r="A33" s="159" t="s">
        <v>140</v>
      </c>
      <c r="B33" s="160"/>
      <c r="C33" s="161"/>
      <c r="D33" s="99" t="s">
        <v>19</v>
      </c>
      <c r="E33" s="50"/>
      <c r="F33" s="67"/>
      <c r="G33" s="65">
        <v>1200</v>
      </c>
      <c r="H33" s="65">
        <f>H32</f>
        <v>3000</v>
      </c>
      <c r="I33" s="65">
        <f>I32</f>
        <v>2787.61</v>
      </c>
      <c r="J33" s="119">
        <f t="shared" si="11"/>
        <v>0.92920333333333338</v>
      </c>
    </row>
    <row r="34" spans="1:10" x14ac:dyDescent="0.2">
      <c r="A34" s="162">
        <v>3</v>
      </c>
      <c r="B34" s="163"/>
      <c r="C34" s="164"/>
      <c r="D34" s="99" t="s">
        <v>23</v>
      </c>
      <c r="E34" s="50"/>
      <c r="F34" s="67"/>
      <c r="G34" s="65">
        <v>1200</v>
      </c>
      <c r="H34" s="65">
        <f t="shared" ref="H34:I35" si="14">H33</f>
        <v>3000</v>
      </c>
      <c r="I34" s="65">
        <f t="shared" si="14"/>
        <v>2787.61</v>
      </c>
      <c r="J34" s="119">
        <f t="shared" si="11"/>
        <v>0.92920333333333338</v>
      </c>
    </row>
    <row r="35" spans="1:10" x14ac:dyDescent="0.2">
      <c r="A35" s="168">
        <v>32</v>
      </c>
      <c r="B35" s="169"/>
      <c r="C35" s="170"/>
      <c r="D35" s="99" t="s">
        <v>40</v>
      </c>
      <c r="E35" s="50"/>
      <c r="F35" s="67"/>
      <c r="G35" s="65">
        <v>1200</v>
      </c>
      <c r="H35" s="65">
        <f t="shared" si="14"/>
        <v>3000</v>
      </c>
      <c r="I35" s="65">
        <f t="shared" si="14"/>
        <v>2787.61</v>
      </c>
      <c r="J35" s="119">
        <f t="shared" si="11"/>
        <v>0.92920333333333338</v>
      </c>
    </row>
    <row r="36" spans="1:10" ht="28" x14ac:dyDescent="0.2">
      <c r="A36" s="165" t="s">
        <v>102</v>
      </c>
      <c r="B36" s="166"/>
      <c r="C36" s="167"/>
      <c r="D36" s="97" t="s">
        <v>158</v>
      </c>
      <c r="E36" s="45"/>
      <c r="F36" s="47">
        <v>0</v>
      </c>
      <c r="G36" s="100">
        <f>SUM(G37)</f>
        <v>500</v>
      </c>
      <c r="H36" s="100">
        <v>1200</v>
      </c>
      <c r="I36" s="100">
        <v>1071.42</v>
      </c>
      <c r="J36" s="118">
        <f t="shared" si="11"/>
        <v>0.89285000000000003</v>
      </c>
    </row>
    <row r="37" spans="1:10" x14ac:dyDescent="0.2">
      <c r="A37" s="159" t="s">
        <v>140</v>
      </c>
      <c r="B37" s="160"/>
      <c r="C37" s="161"/>
      <c r="D37" s="99" t="s">
        <v>19</v>
      </c>
      <c r="E37" s="50"/>
      <c r="F37" s="67"/>
      <c r="G37" s="65">
        <v>500</v>
      </c>
      <c r="H37" s="65">
        <f>H36</f>
        <v>1200</v>
      </c>
      <c r="I37" s="65">
        <f>I36</f>
        <v>1071.42</v>
      </c>
      <c r="J37" s="119">
        <f t="shared" si="11"/>
        <v>0.89285000000000003</v>
      </c>
    </row>
    <row r="38" spans="1:10" x14ac:dyDescent="0.2">
      <c r="A38" s="162">
        <v>3</v>
      </c>
      <c r="B38" s="163"/>
      <c r="C38" s="164"/>
      <c r="D38" s="99" t="s">
        <v>95</v>
      </c>
      <c r="E38" s="50"/>
      <c r="F38" s="67"/>
      <c r="G38" s="65">
        <v>500</v>
      </c>
      <c r="H38" s="65">
        <f t="shared" ref="H38:I39" si="15">H37</f>
        <v>1200</v>
      </c>
      <c r="I38" s="65">
        <f t="shared" si="15"/>
        <v>1071.42</v>
      </c>
      <c r="J38" s="119">
        <f t="shared" si="11"/>
        <v>0.89285000000000003</v>
      </c>
    </row>
    <row r="39" spans="1:10" x14ac:dyDescent="0.2">
      <c r="A39" s="168">
        <v>32</v>
      </c>
      <c r="B39" s="169"/>
      <c r="C39" s="170"/>
      <c r="D39" s="99" t="s">
        <v>103</v>
      </c>
      <c r="E39" s="50"/>
      <c r="F39" s="67"/>
      <c r="G39" s="65">
        <v>500</v>
      </c>
      <c r="H39" s="65">
        <f t="shared" si="15"/>
        <v>1200</v>
      </c>
      <c r="I39" s="65">
        <f t="shared" si="15"/>
        <v>1071.42</v>
      </c>
      <c r="J39" s="119">
        <f t="shared" si="11"/>
        <v>0.89285000000000003</v>
      </c>
    </row>
    <row r="40" spans="1:10" ht="28" x14ac:dyDescent="0.2">
      <c r="A40" s="177" t="s">
        <v>104</v>
      </c>
      <c r="B40" s="178"/>
      <c r="C40" s="179"/>
      <c r="D40" s="97" t="s">
        <v>159</v>
      </c>
      <c r="E40" s="45"/>
      <c r="F40" s="47">
        <v>1729.11</v>
      </c>
      <c r="G40" s="100">
        <f>SUM(G41)</f>
        <v>500</v>
      </c>
      <c r="H40" s="100">
        <v>1500</v>
      </c>
      <c r="I40" s="100">
        <v>0</v>
      </c>
      <c r="J40" s="118">
        <f t="shared" si="11"/>
        <v>0</v>
      </c>
    </row>
    <row r="41" spans="1:10" x14ac:dyDescent="0.2">
      <c r="A41" s="171" t="s">
        <v>140</v>
      </c>
      <c r="B41" s="172"/>
      <c r="C41" s="173"/>
      <c r="D41" s="99" t="s">
        <v>19</v>
      </c>
      <c r="E41" s="50"/>
      <c r="F41" s="67"/>
      <c r="G41" s="65">
        <v>500</v>
      </c>
      <c r="H41" s="65">
        <f>H40</f>
        <v>1500</v>
      </c>
      <c r="I41" s="65">
        <f>I40</f>
        <v>0</v>
      </c>
      <c r="J41" s="119">
        <f t="shared" si="11"/>
        <v>0</v>
      </c>
    </row>
    <row r="42" spans="1:10" x14ac:dyDescent="0.2">
      <c r="A42" s="162">
        <v>3</v>
      </c>
      <c r="B42" s="163"/>
      <c r="C42" s="164"/>
      <c r="D42" s="99" t="s">
        <v>95</v>
      </c>
      <c r="E42" s="50"/>
      <c r="F42" s="67"/>
      <c r="G42" s="65">
        <v>500</v>
      </c>
      <c r="H42" s="65">
        <f t="shared" ref="H42:I43" si="16">H41</f>
        <v>1500</v>
      </c>
      <c r="I42" s="65">
        <f t="shared" si="16"/>
        <v>0</v>
      </c>
      <c r="J42" s="119">
        <f t="shared" si="11"/>
        <v>0</v>
      </c>
    </row>
    <row r="43" spans="1:10" x14ac:dyDescent="0.2">
      <c r="A43" s="168">
        <v>32</v>
      </c>
      <c r="B43" s="169"/>
      <c r="C43" s="170"/>
      <c r="D43" s="99" t="s">
        <v>40</v>
      </c>
      <c r="E43" s="50"/>
      <c r="F43" s="67"/>
      <c r="G43" s="65">
        <v>500</v>
      </c>
      <c r="H43" s="65">
        <f t="shared" si="16"/>
        <v>1500</v>
      </c>
      <c r="I43" s="65">
        <f t="shared" si="16"/>
        <v>0</v>
      </c>
      <c r="J43" s="119">
        <f t="shared" si="11"/>
        <v>0</v>
      </c>
    </row>
    <row r="44" spans="1:10" x14ac:dyDescent="0.2">
      <c r="A44" s="165" t="s">
        <v>105</v>
      </c>
      <c r="B44" s="166"/>
      <c r="C44" s="167"/>
      <c r="D44" s="97" t="s">
        <v>160</v>
      </c>
      <c r="E44" s="45"/>
      <c r="F44" s="47">
        <v>9592.0400000000009</v>
      </c>
      <c r="G44" s="100">
        <f>SUM(G45)</f>
        <v>5000</v>
      </c>
      <c r="H44" s="100">
        <v>6800</v>
      </c>
      <c r="I44" s="100">
        <v>5976</v>
      </c>
      <c r="J44" s="118">
        <f t="shared" si="11"/>
        <v>0.87882352941176467</v>
      </c>
    </row>
    <row r="45" spans="1:10" x14ac:dyDescent="0.2">
      <c r="A45" s="171" t="s">
        <v>140</v>
      </c>
      <c r="B45" s="172"/>
      <c r="C45" s="173"/>
      <c r="D45" s="99" t="s">
        <v>19</v>
      </c>
      <c r="E45" s="50"/>
      <c r="F45" s="67"/>
      <c r="G45" s="65">
        <v>5000</v>
      </c>
      <c r="H45" s="65">
        <f>H44</f>
        <v>6800</v>
      </c>
      <c r="I45" s="65">
        <f>I44</f>
        <v>5976</v>
      </c>
      <c r="J45" s="119">
        <f t="shared" si="11"/>
        <v>0.87882352941176467</v>
      </c>
    </row>
    <row r="46" spans="1:10" x14ac:dyDescent="0.2">
      <c r="A46" s="162">
        <v>3</v>
      </c>
      <c r="B46" s="163"/>
      <c r="C46" s="164"/>
      <c r="D46" s="99" t="s">
        <v>95</v>
      </c>
      <c r="E46" s="50"/>
      <c r="F46" s="67"/>
      <c r="G46" s="65">
        <v>5000</v>
      </c>
      <c r="H46" s="65">
        <f t="shared" ref="H46:I47" si="17">H45</f>
        <v>6800</v>
      </c>
      <c r="I46" s="65">
        <f t="shared" si="17"/>
        <v>5976</v>
      </c>
      <c r="J46" s="119">
        <f t="shared" si="11"/>
        <v>0.87882352941176467</v>
      </c>
    </row>
    <row r="47" spans="1:10" x14ac:dyDescent="0.2">
      <c r="A47" s="168">
        <v>32</v>
      </c>
      <c r="B47" s="169"/>
      <c r="C47" s="170"/>
      <c r="D47" s="99" t="s">
        <v>103</v>
      </c>
      <c r="E47" s="50"/>
      <c r="F47" s="67"/>
      <c r="G47" s="65">
        <v>5000</v>
      </c>
      <c r="H47" s="65">
        <f t="shared" si="17"/>
        <v>6800</v>
      </c>
      <c r="I47" s="65">
        <f t="shared" si="17"/>
        <v>5976</v>
      </c>
      <c r="J47" s="119">
        <f t="shared" si="11"/>
        <v>0.87882352941176467</v>
      </c>
    </row>
    <row r="48" spans="1:10" x14ac:dyDescent="0.2">
      <c r="A48" s="165" t="s">
        <v>106</v>
      </c>
      <c r="B48" s="166"/>
      <c r="C48" s="167"/>
      <c r="D48" s="97" t="s">
        <v>161</v>
      </c>
      <c r="E48" s="45"/>
      <c r="F48" s="47">
        <v>757.04</v>
      </c>
      <c r="G48" s="100">
        <f>SUM(G49)</f>
        <v>2000</v>
      </c>
      <c r="H48" s="100">
        <v>3200</v>
      </c>
      <c r="I48" s="100">
        <v>3618.13</v>
      </c>
      <c r="J48" s="118">
        <f t="shared" si="11"/>
        <v>1.130665625</v>
      </c>
    </row>
    <row r="49" spans="1:10" x14ac:dyDescent="0.2">
      <c r="A49" s="171" t="s">
        <v>140</v>
      </c>
      <c r="B49" s="172"/>
      <c r="C49" s="173"/>
      <c r="D49" s="99" t="s">
        <v>19</v>
      </c>
      <c r="E49" s="50"/>
      <c r="F49" s="67"/>
      <c r="G49" s="65">
        <v>2000</v>
      </c>
      <c r="H49" s="65">
        <f>H48</f>
        <v>3200</v>
      </c>
      <c r="I49" s="65">
        <f>I48</f>
        <v>3618.13</v>
      </c>
      <c r="J49" s="119">
        <f t="shared" si="11"/>
        <v>1.130665625</v>
      </c>
    </row>
    <row r="50" spans="1:10" x14ac:dyDescent="0.2">
      <c r="A50" s="162">
        <v>3</v>
      </c>
      <c r="B50" s="163"/>
      <c r="C50" s="164"/>
      <c r="D50" s="99" t="s">
        <v>95</v>
      </c>
      <c r="E50" s="50"/>
      <c r="F50" s="67"/>
      <c r="G50" s="65">
        <v>2000</v>
      </c>
      <c r="H50" s="65">
        <f t="shared" ref="H50:I51" si="18">H49</f>
        <v>3200</v>
      </c>
      <c r="I50" s="65">
        <f t="shared" si="18"/>
        <v>3618.13</v>
      </c>
      <c r="J50" s="119">
        <f t="shared" si="11"/>
        <v>1.130665625</v>
      </c>
    </row>
    <row r="51" spans="1:10" x14ac:dyDescent="0.2">
      <c r="A51" s="168">
        <v>32</v>
      </c>
      <c r="B51" s="169"/>
      <c r="C51" s="170"/>
      <c r="D51" s="99" t="s">
        <v>103</v>
      </c>
      <c r="E51" s="50"/>
      <c r="F51" s="67"/>
      <c r="G51" s="65">
        <v>2000</v>
      </c>
      <c r="H51" s="65">
        <f t="shared" si="18"/>
        <v>3200</v>
      </c>
      <c r="I51" s="65">
        <f t="shared" si="18"/>
        <v>3618.13</v>
      </c>
      <c r="J51" s="119">
        <f t="shared" si="11"/>
        <v>1.130665625</v>
      </c>
    </row>
    <row r="52" spans="1:10" ht="42" x14ac:dyDescent="0.2">
      <c r="A52" s="165" t="s">
        <v>163</v>
      </c>
      <c r="B52" s="166"/>
      <c r="C52" s="167"/>
      <c r="D52" s="97" t="s">
        <v>162</v>
      </c>
      <c r="E52" s="45"/>
      <c r="F52" s="47">
        <v>4794.18</v>
      </c>
      <c r="G52" s="100">
        <f>SUM(G53)</f>
        <v>2000</v>
      </c>
      <c r="H52" s="100">
        <v>60</v>
      </c>
      <c r="I52" s="100">
        <v>55.56</v>
      </c>
      <c r="J52" s="118">
        <f t="shared" si="11"/>
        <v>0.92600000000000005</v>
      </c>
    </row>
    <row r="53" spans="1:10" x14ac:dyDescent="0.2">
      <c r="A53" s="171" t="s">
        <v>140</v>
      </c>
      <c r="B53" s="172"/>
      <c r="C53" s="173"/>
      <c r="D53" s="99" t="s">
        <v>19</v>
      </c>
      <c r="E53" s="50"/>
      <c r="F53" s="67"/>
      <c r="G53" s="65">
        <v>2000</v>
      </c>
      <c r="H53" s="65">
        <f>H52</f>
        <v>60</v>
      </c>
      <c r="I53" s="65">
        <f>I52</f>
        <v>55.56</v>
      </c>
      <c r="J53" s="119">
        <f t="shared" si="11"/>
        <v>0.92600000000000005</v>
      </c>
    </row>
    <row r="54" spans="1:10" x14ac:dyDescent="0.2">
      <c r="A54" s="162">
        <v>3</v>
      </c>
      <c r="B54" s="163"/>
      <c r="C54" s="164"/>
      <c r="D54" s="99" t="s">
        <v>95</v>
      </c>
      <c r="E54" s="50"/>
      <c r="F54" s="67"/>
      <c r="G54" s="65">
        <v>2000</v>
      </c>
      <c r="H54" s="65">
        <f t="shared" ref="H54:I55" si="19">H53</f>
        <v>60</v>
      </c>
      <c r="I54" s="65">
        <f t="shared" si="19"/>
        <v>55.56</v>
      </c>
      <c r="J54" s="119">
        <f t="shared" si="11"/>
        <v>0.92600000000000005</v>
      </c>
    </row>
    <row r="55" spans="1:10" x14ac:dyDescent="0.2">
      <c r="A55" s="168">
        <v>32</v>
      </c>
      <c r="B55" s="169"/>
      <c r="C55" s="170"/>
      <c r="D55" s="99" t="s">
        <v>103</v>
      </c>
      <c r="E55" s="50"/>
      <c r="F55" s="67"/>
      <c r="G55" s="65">
        <v>2000</v>
      </c>
      <c r="H55" s="65">
        <f t="shared" si="19"/>
        <v>60</v>
      </c>
      <c r="I55" s="65">
        <f t="shared" si="19"/>
        <v>55.56</v>
      </c>
      <c r="J55" s="119">
        <f t="shared" si="11"/>
        <v>0.92600000000000005</v>
      </c>
    </row>
    <row r="56" spans="1:10" x14ac:dyDescent="0.2">
      <c r="A56" s="174" t="s">
        <v>107</v>
      </c>
      <c r="B56" s="175"/>
      <c r="C56" s="176"/>
      <c r="D56" s="94" t="s">
        <v>108</v>
      </c>
      <c r="E56" s="95"/>
      <c r="F56" s="71"/>
      <c r="G56" s="96">
        <f>SUM(G57,G61,G65,G72,G76,G80,G84,G88,G92,G96,G100,G104,G108,G115,G119)</f>
        <v>88500</v>
      </c>
      <c r="H56" s="96">
        <f t="shared" ref="H56:I56" si="20">SUM(H57,H61,H65,H72,H76,H80,H84,H88,H92,H96,H100,H104,H108,H115,H119)</f>
        <v>187640</v>
      </c>
      <c r="I56" s="96">
        <f t="shared" si="20"/>
        <v>201380.72</v>
      </c>
      <c r="J56" s="123">
        <f t="shared" si="11"/>
        <v>1.0732291622255383</v>
      </c>
    </row>
    <row r="57" spans="1:10" ht="28" x14ac:dyDescent="0.2">
      <c r="A57" s="165" t="s">
        <v>109</v>
      </c>
      <c r="B57" s="166"/>
      <c r="C57" s="167"/>
      <c r="D57" s="97" t="s">
        <v>164</v>
      </c>
      <c r="E57" s="45"/>
      <c r="F57" s="47">
        <v>4354.83</v>
      </c>
      <c r="G57" s="100">
        <f>SUM(G58)</f>
        <v>4500</v>
      </c>
      <c r="H57" s="100">
        <v>2900</v>
      </c>
      <c r="I57" s="100">
        <v>2671.7</v>
      </c>
      <c r="J57" s="118">
        <f t="shared" si="11"/>
        <v>0.9212758620689655</v>
      </c>
    </row>
    <row r="58" spans="1:10" x14ac:dyDescent="0.2">
      <c r="A58" s="171" t="s">
        <v>140</v>
      </c>
      <c r="B58" s="172"/>
      <c r="C58" s="173"/>
      <c r="D58" s="98" t="s">
        <v>19</v>
      </c>
      <c r="E58" s="50"/>
      <c r="F58" s="67"/>
      <c r="G58" s="65">
        <v>4500</v>
      </c>
      <c r="H58" s="65">
        <f>H57</f>
        <v>2900</v>
      </c>
      <c r="I58" s="65">
        <f>I57</f>
        <v>2671.7</v>
      </c>
      <c r="J58" s="119">
        <f t="shared" si="11"/>
        <v>0.9212758620689655</v>
      </c>
    </row>
    <row r="59" spans="1:10" x14ac:dyDescent="0.2">
      <c r="A59" s="162">
        <v>3</v>
      </c>
      <c r="B59" s="163"/>
      <c r="C59" s="164"/>
      <c r="D59" s="99" t="s">
        <v>95</v>
      </c>
      <c r="E59" s="50"/>
      <c r="F59" s="67"/>
      <c r="G59" s="65">
        <v>4500</v>
      </c>
      <c r="H59" s="65">
        <f t="shared" ref="H59:I60" si="21">H58</f>
        <v>2900</v>
      </c>
      <c r="I59" s="65">
        <f t="shared" si="21"/>
        <v>2671.7</v>
      </c>
      <c r="J59" s="119">
        <f t="shared" si="11"/>
        <v>0.9212758620689655</v>
      </c>
    </row>
    <row r="60" spans="1:10" x14ac:dyDescent="0.2">
      <c r="A60" s="168">
        <v>32</v>
      </c>
      <c r="B60" s="169"/>
      <c r="C60" s="170"/>
      <c r="D60" s="99" t="s">
        <v>103</v>
      </c>
      <c r="E60" s="50"/>
      <c r="F60" s="67"/>
      <c r="G60" s="65">
        <v>4500</v>
      </c>
      <c r="H60" s="65">
        <f t="shared" si="21"/>
        <v>2900</v>
      </c>
      <c r="I60" s="65">
        <f t="shared" si="21"/>
        <v>2671.7</v>
      </c>
      <c r="J60" s="119">
        <f t="shared" si="11"/>
        <v>0.9212758620689655</v>
      </c>
    </row>
    <row r="61" spans="1:10" x14ac:dyDescent="0.2">
      <c r="A61" s="165" t="s">
        <v>110</v>
      </c>
      <c r="B61" s="166"/>
      <c r="C61" s="167"/>
      <c r="D61" s="97" t="s">
        <v>111</v>
      </c>
      <c r="E61" s="45"/>
      <c r="F61" s="47">
        <v>160.88</v>
      </c>
      <c r="G61" s="100">
        <f>SUM(G62)</f>
        <v>200</v>
      </c>
      <c r="H61" s="100">
        <v>140</v>
      </c>
      <c r="I61" s="100">
        <v>128.66999999999999</v>
      </c>
      <c r="J61" s="118">
        <f t="shared" si="11"/>
        <v>0.91907142857142843</v>
      </c>
    </row>
    <row r="62" spans="1:10" x14ac:dyDescent="0.2">
      <c r="A62" s="171" t="s">
        <v>140</v>
      </c>
      <c r="B62" s="172"/>
      <c r="C62" s="173"/>
      <c r="D62" s="98" t="s">
        <v>19</v>
      </c>
      <c r="E62" s="50"/>
      <c r="F62" s="67"/>
      <c r="G62" s="65">
        <v>200</v>
      </c>
      <c r="H62" s="65">
        <f>H61</f>
        <v>140</v>
      </c>
      <c r="I62" s="65">
        <f>I61</f>
        <v>128.66999999999999</v>
      </c>
      <c r="J62" s="119">
        <f t="shared" si="11"/>
        <v>0.91907142857142843</v>
      </c>
    </row>
    <row r="63" spans="1:10" x14ac:dyDescent="0.2">
      <c r="A63" s="162">
        <v>3</v>
      </c>
      <c r="B63" s="163"/>
      <c r="C63" s="164"/>
      <c r="D63" s="99" t="s">
        <v>95</v>
      </c>
      <c r="E63" s="50"/>
      <c r="F63" s="67"/>
      <c r="G63" s="65">
        <v>200</v>
      </c>
      <c r="H63" s="65">
        <f t="shared" ref="H63:I64" si="22">H62</f>
        <v>140</v>
      </c>
      <c r="I63" s="65">
        <f t="shared" si="22"/>
        <v>128.66999999999999</v>
      </c>
      <c r="J63" s="119">
        <f t="shared" si="11"/>
        <v>0.91907142857142843</v>
      </c>
    </row>
    <row r="64" spans="1:10" x14ac:dyDescent="0.2">
      <c r="A64" s="168">
        <v>32</v>
      </c>
      <c r="B64" s="169"/>
      <c r="C64" s="170"/>
      <c r="D64" s="99" t="s">
        <v>103</v>
      </c>
      <c r="E64" s="50"/>
      <c r="F64" s="67"/>
      <c r="G64" s="65">
        <v>200</v>
      </c>
      <c r="H64" s="65">
        <f t="shared" si="22"/>
        <v>140</v>
      </c>
      <c r="I64" s="65">
        <f t="shared" si="22"/>
        <v>128.66999999999999</v>
      </c>
      <c r="J64" s="119">
        <f t="shared" si="11"/>
        <v>0.91907142857142843</v>
      </c>
    </row>
    <row r="65" spans="1:10" ht="28" x14ac:dyDescent="0.2">
      <c r="A65" s="165" t="s">
        <v>112</v>
      </c>
      <c r="B65" s="166"/>
      <c r="C65" s="167"/>
      <c r="D65" s="97" t="s">
        <v>165</v>
      </c>
      <c r="E65" s="45"/>
      <c r="F65" s="47">
        <v>6677.88</v>
      </c>
      <c r="G65" s="100">
        <v>11000</v>
      </c>
      <c r="H65" s="100">
        <v>7500</v>
      </c>
      <c r="I65" s="100">
        <v>9269.39</v>
      </c>
      <c r="J65" s="118">
        <f t="shared" si="11"/>
        <v>1.2359186666666666</v>
      </c>
    </row>
    <row r="66" spans="1:10" x14ac:dyDescent="0.2">
      <c r="A66" s="171" t="s">
        <v>140</v>
      </c>
      <c r="B66" s="172"/>
      <c r="C66" s="173"/>
      <c r="D66" s="98" t="s">
        <v>19</v>
      </c>
      <c r="E66" s="50"/>
      <c r="F66" s="67"/>
      <c r="G66" s="65">
        <v>4200</v>
      </c>
      <c r="H66" s="65">
        <v>4200</v>
      </c>
      <c r="I66" s="65">
        <v>4200</v>
      </c>
      <c r="J66" s="119">
        <f t="shared" si="11"/>
        <v>1</v>
      </c>
    </row>
    <row r="67" spans="1:10" x14ac:dyDescent="0.2">
      <c r="A67" s="162">
        <v>3</v>
      </c>
      <c r="B67" s="163"/>
      <c r="C67" s="164"/>
      <c r="D67" s="99" t="s">
        <v>95</v>
      </c>
      <c r="E67" s="50"/>
      <c r="F67" s="67"/>
      <c r="G67" s="65">
        <v>4200</v>
      </c>
      <c r="H67" s="65">
        <v>4200</v>
      </c>
      <c r="I67" s="65">
        <v>4200</v>
      </c>
      <c r="J67" s="119">
        <f t="shared" si="11"/>
        <v>1</v>
      </c>
    </row>
    <row r="68" spans="1:10" x14ac:dyDescent="0.2">
      <c r="A68" s="168">
        <v>32</v>
      </c>
      <c r="B68" s="169"/>
      <c r="C68" s="170"/>
      <c r="D68" s="99" t="s">
        <v>103</v>
      </c>
      <c r="E68" s="50"/>
      <c r="F68" s="67"/>
      <c r="G68" s="65">
        <v>4200</v>
      </c>
      <c r="H68" s="65">
        <v>4200</v>
      </c>
      <c r="I68" s="65">
        <v>4200</v>
      </c>
      <c r="J68" s="119">
        <f t="shared" si="11"/>
        <v>1</v>
      </c>
    </row>
    <row r="69" spans="1:10" x14ac:dyDescent="0.2">
      <c r="A69" s="171" t="s">
        <v>145</v>
      </c>
      <c r="B69" s="172"/>
      <c r="C69" s="173"/>
      <c r="D69" s="98" t="s">
        <v>151</v>
      </c>
      <c r="E69" s="50"/>
      <c r="F69" s="67"/>
      <c r="G69" s="65">
        <f>SUM(G65-G66)</f>
        <v>6800</v>
      </c>
      <c r="H69" s="65">
        <f t="shared" ref="H69:I69" si="23">SUM(H65-H66)</f>
        <v>3300</v>
      </c>
      <c r="I69" s="65">
        <f t="shared" si="23"/>
        <v>5069.3899999999994</v>
      </c>
      <c r="J69" s="119">
        <f t="shared" si="11"/>
        <v>1.5361787878787878</v>
      </c>
    </row>
    <row r="70" spans="1:10" x14ac:dyDescent="0.2">
      <c r="A70" s="162">
        <v>3</v>
      </c>
      <c r="B70" s="163"/>
      <c r="C70" s="164"/>
      <c r="D70" s="99" t="s">
        <v>95</v>
      </c>
      <c r="E70" s="50"/>
      <c r="F70" s="67"/>
      <c r="G70" s="65">
        <f>SUM(G69)</f>
        <v>6800</v>
      </c>
      <c r="H70" s="65">
        <f t="shared" ref="H70:I71" si="24">SUM(H69)</f>
        <v>3300</v>
      </c>
      <c r="I70" s="65">
        <f t="shared" si="24"/>
        <v>5069.3899999999994</v>
      </c>
      <c r="J70" s="119">
        <f t="shared" si="11"/>
        <v>1.5361787878787878</v>
      </c>
    </row>
    <row r="71" spans="1:10" x14ac:dyDescent="0.2">
      <c r="A71" s="168">
        <v>32</v>
      </c>
      <c r="B71" s="169"/>
      <c r="C71" s="170"/>
      <c r="D71" s="99" t="s">
        <v>103</v>
      </c>
      <c r="E71" s="50"/>
      <c r="F71" s="67"/>
      <c r="G71" s="65">
        <f>SUM(G70)</f>
        <v>6800</v>
      </c>
      <c r="H71" s="65">
        <f t="shared" si="24"/>
        <v>3300</v>
      </c>
      <c r="I71" s="65">
        <f t="shared" si="24"/>
        <v>5069.3899999999994</v>
      </c>
      <c r="J71" s="119">
        <f t="shared" si="11"/>
        <v>1.5361787878787878</v>
      </c>
    </row>
    <row r="72" spans="1:10" x14ac:dyDescent="0.2">
      <c r="A72" s="165" t="s">
        <v>113</v>
      </c>
      <c r="B72" s="166"/>
      <c r="C72" s="167"/>
      <c r="D72" s="97" t="s">
        <v>116</v>
      </c>
      <c r="E72" s="45"/>
      <c r="F72" s="47">
        <v>1122.93</v>
      </c>
      <c r="G72" s="100">
        <f>SUM(G73)</f>
        <v>1000</v>
      </c>
      <c r="H72" s="100">
        <v>1200</v>
      </c>
      <c r="I72" s="100">
        <v>1270.73</v>
      </c>
      <c r="J72" s="118">
        <f t="shared" si="11"/>
        <v>1.0589416666666667</v>
      </c>
    </row>
    <row r="73" spans="1:10" x14ac:dyDescent="0.2">
      <c r="A73" s="171" t="s">
        <v>140</v>
      </c>
      <c r="B73" s="172"/>
      <c r="C73" s="173"/>
      <c r="D73" s="98" t="s">
        <v>19</v>
      </c>
      <c r="E73" s="50"/>
      <c r="F73" s="67"/>
      <c r="G73" s="65">
        <v>1000</v>
      </c>
      <c r="H73" s="65">
        <f>H72</f>
        <v>1200</v>
      </c>
      <c r="I73" s="65">
        <f>I72</f>
        <v>1270.73</v>
      </c>
      <c r="J73" s="119">
        <f t="shared" si="11"/>
        <v>1.0589416666666667</v>
      </c>
    </row>
    <row r="74" spans="1:10" x14ac:dyDescent="0.2">
      <c r="A74" s="162">
        <v>3</v>
      </c>
      <c r="B74" s="163"/>
      <c r="C74" s="164"/>
      <c r="D74" s="99" t="s">
        <v>95</v>
      </c>
      <c r="E74" s="50"/>
      <c r="F74" s="67"/>
      <c r="G74" s="65">
        <v>1000</v>
      </c>
      <c r="H74" s="65">
        <f t="shared" ref="H74:I75" si="25">H73</f>
        <v>1200</v>
      </c>
      <c r="I74" s="65">
        <f t="shared" si="25"/>
        <v>1270.73</v>
      </c>
      <c r="J74" s="119">
        <f t="shared" si="11"/>
        <v>1.0589416666666667</v>
      </c>
    </row>
    <row r="75" spans="1:10" x14ac:dyDescent="0.2">
      <c r="A75" s="168">
        <v>32</v>
      </c>
      <c r="B75" s="169"/>
      <c r="C75" s="170"/>
      <c r="D75" s="99" t="s">
        <v>103</v>
      </c>
      <c r="E75" s="50"/>
      <c r="F75" s="67"/>
      <c r="G75" s="65">
        <v>1000</v>
      </c>
      <c r="H75" s="65">
        <f t="shared" si="25"/>
        <v>1200</v>
      </c>
      <c r="I75" s="65">
        <f t="shared" si="25"/>
        <v>1270.73</v>
      </c>
      <c r="J75" s="119">
        <f t="shared" si="11"/>
        <v>1.0589416666666667</v>
      </c>
    </row>
    <row r="76" spans="1:10" x14ac:dyDescent="0.2">
      <c r="A76" s="165" t="s">
        <v>114</v>
      </c>
      <c r="B76" s="166"/>
      <c r="C76" s="167"/>
      <c r="D76" s="97" t="s">
        <v>166</v>
      </c>
      <c r="E76" s="45"/>
      <c r="F76" s="47">
        <v>1398.74</v>
      </c>
      <c r="G76" s="100">
        <f>SUM(G77)</f>
        <v>15000</v>
      </c>
      <c r="H76" s="100">
        <v>11000</v>
      </c>
      <c r="I76" s="100">
        <v>11082.41</v>
      </c>
      <c r="J76" s="118">
        <f t="shared" si="11"/>
        <v>1.0074918181818182</v>
      </c>
    </row>
    <row r="77" spans="1:10" x14ac:dyDescent="0.2">
      <c r="A77" s="171" t="s">
        <v>140</v>
      </c>
      <c r="B77" s="172"/>
      <c r="C77" s="173"/>
      <c r="D77" s="98" t="s">
        <v>19</v>
      </c>
      <c r="E77" s="50"/>
      <c r="F77" s="67"/>
      <c r="G77" s="65">
        <v>15000</v>
      </c>
      <c r="H77" s="65">
        <f>H76</f>
        <v>11000</v>
      </c>
      <c r="I77" s="65">
        <f>I76</f>
        <v>11082.41</v>
      </c>
      <c r="J77" s="119">
        <f t="shared" si="11"/>
        <v>1.0074918181818182</v>
      </c>
    </row>
    <row r="78" spans="1:10" x14ac:dyDescent="0.2">
      <c r="A78" s="162">
        <v>3</v>
      </c>
      <c r="B78" s="163"/>
      <c r="C78" s="164"/>
      <c r="D78" s="99" t="s">
        <v>95</v>
      </c>
      <c r="E78" s="50"/>
      <c r="F78" s="67"/>
      <c r="G78" s="65">
        <v>15000</v>
      </c>
      <c r="H78" s="65">
        <f t="shared" ref="H78:I79" si="26">H77</f>
        <v>11000</v>
      </c>
      <c r="I78" s="65">
        <f t="shared" si="26"/>
        <v>11082.41</v>
      </c>
      <c r="J78" s="119">
        <f t="shared" si="11"/>
        <v>1.0074918181818182</v>
      </c>
    </row>
    <row r="79" spans="1:10" x14ac:dyDescent="0.2">
      <c r="A79" s="168">
        <v>32</v>
      </c>
      <c r="B79" s="169"/>
      <c r="C79" s="170"/>
      <c r="D79" s="99" t="s">
        <v>103</v>
      </c>
      <c r="E79" s="50"/>
      <c r="F79" s="67"/>
      <c r="G79" s="65">
        <v>15000</v>
      </c>
      <c r="H79" s="65">
        <f t="shared" si="26"/>
        <v>11000</v>
      </c>
      <c r="I79" s="65">
        <f t="shared" si="26"/>
        <v>11082.41</v>
      </c>
      <c r="J79" s="119">
        <f t="shared" si="11"/>
        <v>1.0074918181818182</v>
      </c>
    </row>
    <row r="80" spans="1:10" ht="42" x14ac:dyDescent="0.2">
      <c r="A80" s="165" t="s">
        <v>115</v>
      </c>
      <c r="B80" s="166"/>
      <c r="C80" s="167"/>
      <c r="D80" s="97" t="s">
        <v>286</v>
      </c>
      <c r="E80" s="45"/>
      <c r="F80" s="47">
        <v>11687.11</v>
      </c>
      <c r="G80" s="100">
        <f>SUM(G81)</f>
        <v>10000</v>
      </c>
      <c r="H80" s="100">
        <v>16000</v>
      </c>
      <c r="I80" s="100">
        <v>15856.78</v>
      </c>
      <c r="J80" s="118">
        <f t="shared" si="11"/>
        <v>0.99104875000000003</v>
      </c>
    </row>
    <row r="81" spans="1:10" x14ac:dyDescent="0.2">
      <c r="A81" s="171" t="s">
        <v>140</v>
      </c>
      <c r="B81" s="172"/>
      <c r="C81" s="173"/>
      <c r="D81" s="98" t="s">
        <v>19</v>
      </c>
      <c r="E81" s="50"/>
      <c r="F81" s="67"/>
      <c r="G81" s="65">
        <v>10000</v>
      </c>
      <c r="H81" s="65">
        <f>H80</f>
        <v>16000</v>
      </c>
      <c r="I81" s="65">
        <f>I80</f>
        <v>15856.78</v>
      </c>
      <c r="J81" s="119">
        <f t="shared" si="11"/>
        <v>0.99104875000000003</v>
      </c>
    </row>
    <row r="82" spans="1:10" x14ac:dyDescent="0.2">
      <c r="A82" s="162">
        <v>3</v>
      </c>
      <c r="B82" s="163"/>
      <c r="C82" s="164"/>
      <c r="D82" s="99" t="s">
        <v>95</v>
      </c>
      <c r="E82" s="50"/>
      <c r="F82" s="67"/>
      <c r="G82" s="65">
        <v>10000</v>
      </c>
      <c r="H82" s="65">
        <f t="shared" ref="H82:I83" si="27">H81</f>
        <v>16000</v>
      </c>
      <c r="I82" s="65">
        <f t="shared" si="27"/>
        <v>15856.78</v>
      </c>
      <c r="J82" s="119">
        <f t="shared" si="11"/>
        <v>0.99104875000000003</v>
      </c>
    </row>
    <row r="83" spans="1:10" x14ac:dyDescent="0.2">
      <c r="A83" s="168">
        <v>32</v>
      </c>
      <c r="B83" s="169"/>
      <c r="C83" s="170"/>
      <c r="D83" s="99" t="s">
        <v>103</v>
      </c>
      <c r="E83" s="50"/>
      <c r="F83" s="67"/>
      <c r="G83" s="65">
        <v>10000</v>
      </c>
      <c r="H83" s="65">
        <f t="shared" si="27"/>
        <v>16000</v>
      </c>
      <c r="I83" s="65">
        <f t="shared" si="27"/>
        <v>15856.78</v>
      </c>
      <c r="J83" s="119">
        <f t="shared" si="11"/>
        <v>0.99104875000000003</v>
      </c>
    </row>
    <row r="84" spans="1:10" ht="42" x14ac:dyDescent="0.2">
      <c r="A84" s="165" t="s">
        <v>117</v>
      </c>
      <c r="B84" s="166"/>
      <c r="C84" s="167"/>
      <c r="D84" s="97" t="s">
        <v>167</v>
      </c>
      <c r="E84" s="45"/>
      <c r="F84" s="47">
        <v>6250</v>
      </c>
      <c r="G84" s="100">
        <f>SUM(G85)</f>
        <v>6500</v>
      </c>
      <c r="H84" s="100">
        <v>6600</v>
      </c>
      <c r="I84" s="100">
        <v>6553.75</v>
      </c>
      <c r="J84" s="118">
        <f t="shared" si="11"/>
        <v>0.99299242424242429</v>
      </c>
    </row>
    <row r="85" spans="1:10" x14ac:dyDescent="0.2">
      <c r="A85" s="171" t="s">
        <v>140</v>
      </c>
      <c r="B85" s="172"/>
      <c r="C85" s="173"/>
      <c r="D85" s="98" t="s">
        <v>19</v>
      </c>
      <c r="E85" s="50"/>
      <c r="F85" s="67"/>
      <c r="G85" s="65">
        <v>6500</v>
      </c>
      <c r="H85" s="65">
        <f>H84</f>
        <v>6600</v>
      </c>
      <c r="I85" s="65">
        <f>I84</f>
        <v>6553.75</v>
      </c>
      <c r="J85" s="119">
        <f t="shared" si="11"/>
        <v>0.99299242424242429</v>
      </c>
    </row>
    <row r="86" spans="1:10" x14ac:dyDescent="0.2">
      <c r="A86" s="162">
        <v>3</v>
      </c>
      <c r="B86" s="163"/>
      <c r="C86" s="164"/>
      <c r="D86" s="99" t="s">
        <v>95</v>
      </c>
      <c r="E86" s="50"/>
      <c r="F86" s="67"/>
      <c r="G86" s="65">
        <v>6500</v>
      </c>
      <c r="H86" s="65">
        <f t="shared" ref="H86:I87" si="28">H85</f>
        <v>6600</v>
      </c>
      <c r="I86" s="65">
        <f t="shared" si="28"/>
        <v>6553.75</v>
      </c>
      <c r="J86" s="119">
        <f t="shared" si="11"/>
        <v>0.99299242424242429</v>
      </c>
    </row>
    <row r="87" spans="1:10" x14ac:dyDescent="0.2">
      <c r="A87" s="168">
        <v>32</v>
      </c>
      <c r="B87" s="169"/>
      <c r="C87" s="170"/>
      <c r="D87" s="99" t="s">
        <v>103</v>
      </c>
      <c r="E87" s="50"/>
      <c r="F87" s="67"/>
      <c r="G87" s="65">
        <v>6500</v>
      </c>
      <c r="H87" s="65">
        <f t="shared" si="28"/>
        <v>6600</v>
      </c>
      <c r="I87" s="65">
        <f t="shared" si="28"/>
        <v>6553.75</v>
      </c>
      <c r="J87" s="119">
        <f t="shared" si="11"/>
        <v>0.99299242424242429</v>
      </c>
    </row>
    <row r="88" spans="1:10" x14ac:dyDescent="0.2">
      <c r="A88" s="165" t="s">
        <v>118</v>
      </c>
      <c r="B88" s="166"/>
      <c r="C88" s="167"/>
      <c r="D88" s="97" t="s">
        <v>168</v>
      </c>
      <c r="E88" s="45"/>
      <c r="F88" s="47">
        <v>1587.5</v>
      </c>
      <c r="G88" s="100">
        <f>SUM(G89)</f>
        <v>2000</v>
      </c>
      <c r="H88" s="100">
        <v>900</v>
      </c>
      <c r="I88" s="100">
        <v>766.14</v>
      </c>
      <c r="J88" s="118">
        <f t="shared" si="11"/>
        <v>0.85126666666666662</v>
      </c>
    </row>
    <row r="89" spans="1:10" x14ac:dyDescent="0.2">
      <c r="A89" s="171" t="s">
        <v>140</v>
      </c>
      <c r="B89" s="172"/>
      <c r="C89" s="173"/>
      <c r="D89" s="98" t="s">
        <v>19</v>
      </c>
      <c r="E89" s="50"/>
      <c r="F89" s="67"/>
      <c r="G89" s="65">
        <v>2000</v>
      </c>
      <c r="H89" s="65">
        <f>H88</f>
        <v>900</v>
      </c>
      <c r="I89" s="65">
        <f>I88</f>
        <v>766.14</v>
      </c>
      <c r="J89" s="119">
        <f t="shared" ref="J89:J152" si="29">I89/H89</f>
        <v>0.85126666666666662</v>
      </c>
    </row>
    <row r="90" spans="1:10" x14ac:dyDescent="0.2">
      <c r="A90" s="162">
        <v>3</v>
      </c>
      <c r="B90" s="163"/>
      <c r="C90" s="164"/>
      <c r="D90" s="99" t="s">
        <v>95</v>
      </c>
      <c r="E90" s="50"/>
      <c r="F90" s="67"/>
      <c r="G90" s="65">
        <v>2000</v>
      </c>
      <c r="H90" s="65">
        <f t="shared" ref="H90:I91" si="30">H89</f>
        <v>900</v>
      </c>
      <c r="I90" s="65">
        <f t="shared" si="30"/>
        <v>766.14</v>
      </c>
      <c r="J90" s="119">
        <f t="shared" si="29"/>
        <v>0.85126666666666662</v>
      </c>
    </row>
    <row r="91" spans="1:10" x14ac:dyDescent="0.2">
      <c r="A91" s="168">
        <v>32</v>
      </c>
      <c r="B91" s="169"/>
      <c r="C91" s="170"/>
      <c r="D91" s="99" t="s">
        <v>103</v>
      </c>
      <c r="E91" s="50"/>
      <c r="F91" s="67"/>
      <c r="G91" s="65">
        <v>2000</v>
      </c>
      <c r="H91" s="65">
        <f t="shared" si="30"/>
        <v>900</v>
      </c>
      <c r="I91" s="65">
        <f t="shared" si="30"/>
        <v>766.14</v>
      </c>
      <c r="J91" s="119">
        <f t="shared" si="29"/>
        <v>0.85126666666666662</v>
      </c>
    </row>
    <row r="92" spans="1:10" x14ac:dyDescent="0.2">
      <c r="A92" s="165" t="s">
        <v>119</v>
      </c>
      <c r="B92" s="166"/>
      <c r="C92" s="167"/>
      <c r="D92" s="97" t="s">
        <v>169</v>
      </c>
      <c r="E92" s="45"/>
      <c r="F92" s="47">
        <v>9125</v>
      </c>
      <c r="G92" s="100">
        <f>SUM(G93)</f>
        <v>5000</v>
      </c>
      <c r="H92" s="100">
        <v>8200</v>
      </c>
      <c r="I92" s="100">
        <v>8125</v>
      </c>
      <c r="J92" s="118">
        <f t="shared" si="29"/>
        <v>0.99085365853658536</v>
      </c>
    </row>
    <row r="93" spans="1:10" x14ac:dyDescent="0.2">
      <c r="A93" s="171" t="s">
        <v>140</v>
      </c>
      <c r="B93" s="172"/>
      <c r="C93" s="173"/>
      <c r="D93" s="98" t="s">
        <v>19</v>
      </c>
      <c r="E93" s="50"/>
      <c r="F93" s="67"/>
      <c r="G93" s="65">
        <v>5000</v>
      </c>
      <c r="H93" s="65">
        <f>H92</f>
        <v>8200</v>
      </c>
      <c r="I93" s="65">
        <f>I92</f>
        <v>8125</v>
      </c>
      <c r="J93" s="119">
        <f t="shared" si="29"/>
        <v>0.99085365853658536</v>
      </c>
    </row>
    <row r="94" spans="1:10" x14ac:dyDescent="0.2">
      <c r="A94" s="162">
        <v>3</v>
      </c>
      <c r="B94" s="163"/>
      <c r="C94" s="164"/>
      <c r="D94" s="99" t="s">
        <v>95</v>
      </c>
      <c r="E94" s="50"/>
      <c r="F94" s="67"/>
      <c r="G94" s="65">
        <f>G93</f>
        <v>5000</v>
      </c>
      <c r="H94" s="65">
        <f t="shared" ref="H94:I95" si="31">H93</f>
        <v>8200</v>
      </c>
      <c r="I94" s="65">
        <f t="shared" si="31"/>
        <v>8125</v>
      </c>
      <c r="J94" s="119">
        <f t="shared" si="29"/>
        <v>0.99085365853658536</v>
      </c>
    </row>
    <row r="95" spans="1:10" x14ac:dyDescent="0.2">
      <c r="A95" s="168">
        <v>32</v>
      </c>
      <c r="B95" s="169"/>
      <c r="C95" s="170"/>
      <c r="D95" s="99" t="s">
        <v>103</v>
      </c>
      <c r="E95" s="50"/>
      <c r="F95" s="67"/>
      <c r="G95" s="65">
        <f>G94</f>
        <v>5000</v>
      </c>
      <c r="H95" s="65">
        <f t="shared" si="31"/>
        <v>8200</v>
      </c>
      <c r="I95" s="65">
        <f t="shared" si="31"/>
        <v>8125</v>
      </c>
      <c r="J95" s="119">
        <f t="shared" si="29"/>
        <v>0.99085365853658536</v>
      </c>
    </row>
    <row r="96" spans="1:10" x14ac:dyDescent="0.2">
      <c r="A96" s="165" t="s">
        <v>120</v>
      </c>
      <c r="B96" s="166"/>
      <c r="C96" s="167"/>
      <c r="D96" s="97" t="s">
        <v>170</v>
      </c>
      <c r="E96" s="45"/>
      <c r="F96" s="47">
        <v>0</v>
      </c>
      <c r="G96" s="100">
        <f>SUM(G97)</f>
        <v>300</v>
      </c>
      <c r="H96" s="100">
        <v>2000</v>
      </c>
      <c r="I96" s="100">
        <v>928.25</v>
      </c>
      <c r="J96" s="118">
        <f t="shared" si="29"/>
        <v>0.46412500000000001</v>
      </c>
    </row>
    <row r="97" spans="1:10" x14ac:dyDescent="0.2">
      <c r="A97" s="171" t="s">
        <v>140</v>
      </c>
      <c r="B97" s="172"/>
      <c r="C97" s="173"/>
      <c r="D97" s="98" t="s">
        <v>19</v>
      </c>
      <c r="E97" s="50"/>
      <c r="F97" s="67"/>
      <c r="G97" s="65">
        <v>300</v>
      </c>
      <c r="H97" s="65">
        <f>H96</f>
        <v>2000</v>
      </c>
      <c r="I97" s="65">
        <f>I96</f>
        <v>928.25</v>
      </c>
      <c r="J97" s="119">
        <f t="shared" si="29"/>
        <v>0.46412500000000001</v>
      </c>
    </row>
    <row r="98" spans="1:10" x14ac:dyDescent="0.2">
      <c r="A98" s="162">
        <v>3</v>
      </c>
      <c r="B98" s="163"/>
      <c r="C98" s="164"/>
      <c r="D98" s="99" t="s">
        <v>95</v>
      </c>
      <c r="E98" s="50"/>
      <c r="F98" s="67"/>
      <c r="G98" s="65">
        <v>300</v>
      </c>
      <c r="H98" s="65">
        <f t="shared" ref="H98:I99" si="32">H97</f>
        <v>2000</v>
      </c>
      <c r="I98" s="65">
        <f t="shared" si="32"/>
        <v>928.25</v>
      </c>
      <c r="J98" s="119">
        <f t="shared" si="29"/>
        <v>0.46412500000000001</v>
      </c>
    </row>
    <row r="99" spans="1:10" x14ac:dyDescent="0.2">
      <c r="A99" s="168">
        <v>32</v>
      </c>
      <c r="B99" s="169"/>
      <c r="C99" s="170"/>
      <c r="D99" s="99" t="s">
        <v>103</v>
      </c>
      <c r="E99" s="50"/>
      <c r="F99" s="67"/>
      <c r="G99" s="65">
        <v>300</v>
      </c>
      <c r="H99" s="65">
        <f t="shared" si="32"/>
        <v>2000</v>
      </c>
      <c r="I99" s="65">
        <f t="shared" si="32"/>
        <v>928.25</v>
      </c>
      <c r="J99" s="119">
        <f t="shared" si="29"/>
        <v>0.46412500000000001</v>
      </c>
    </row>
    <row r="100" spans="1:10" x14ac:dyDescent="0.2">
      <c r="A100" s="165" t="s">
        <v>121</v>
      </c>
      <c r="B100" s="166"/>
      <c r="C100" s="167"/>
      <c r="D100" s="97" t="s">
        <v>171</v>
      </c>
      <c r="E100" s="45"/>
      <c r="F100" s="47">
        <v>1902.52</v>
      </c>
      <c r="G100" s="100">
        <f>SUM(G101)</f>
        <v>1500</v>
      </c>
      <c r="H100" s="100">
        <v>3000</v>
      </c>
      <c r="I100" s="100">
        <v>3277.15</v>
      </c>
      <c r="J100" s="118">
        <f t="shared" si="29"/>
        <v>1.0923833333333333</v>
      </c>
    </row>
    <row r="101" spans="1:10" x14ac:dyDescent="0.2">
      <c r="A101" s="171" t="s">
        <v>140</v>
      </c>
      <c r="B101" s="172"/>
      <c r="C101" s="173"/>
      <c r="D101" s="98" t="s">
        <v>19</v>
      </c>
      <c r="E101" s="50"/>
      <c r="F101" s="67"/>
      <c r="G101" s="65">
        <v>1500</v>
      </c>
      <c r="H101" s="65">
        <f>H100</f>
        <v>3000</v>
      </c>
      <c r="I101" s="65">
        <f>I100</f>
        <v>3277.15</v>
      </c>
      <c r="J101" s="119">
        <f t="shared" si="29"/>
        <v>1.0923833333333333</v>
      </c>
    </row>
    <row r="102" spans="1:10" x14ac:dyDescent="0.2">
      <c r="A102" s="162">
        <v>3</v>
      </c>
      <c r="B102" s="163"/>
      <c r="C102" s="164"/>
      <c r="D102" s="99" t="s">
        <v>95</v>
      </c>
      <c r="E102" s="50"/>
      <c r="F102" s="67"/>
      <c r="G102" s="65">
        <v>1500</v>
      </c>
      <c r="H102" s="65">
        <f t="shared" ref="H102:I103" si="33">H101</f>
        <v>3000</v>
      </c>
      <c r="I102" s="65">
        <f t="shared" si="33"/>
        <v>3277.15</v>
      </c>
      <c r="J102" s="119">
        <f t="shared" si="29"/>
        <v>1.0923833333333333</v>
      </c>
    </row>
    <row r="103" spans="1:10" x14ac:dyDescent="0.2">
      <c r="A103" s="168">
        <v>32</v>
      </c>
      <c r="B103" s="169"/>
      <c r="C103" s="170"/>
      <c r="D103" s="99" t="s">
        <v>103</v>
      </c>
      <c r="E103" s="50"/>
      <c r="F103" s="67"/>
      <c r="G103" s="65">
        <v>1500</v>
      </c>
      <c r="H103" s="65">
        <f t="shared" si="33"/>
        <v>3000</v>
      </c>
      <c r="I103" s="65">
        <f t="shared" si="33"/>
        <v>3277.15</v>
      </c>
      <c r="J103" s="119">
        <f t="shared" si="29"/>
        <v>1.0923833333333333</v>
      </c>
    </row>
    <row r="104" spans="1:10" x14ac:dyDescent="0.2">
      <c r="A104" s="165" t="s">
        <v>122</v>
      </c>
      <c r="B104" s="166"/>
      <c r="C104" s="167"/>
      <c r="D104" s="97" t="s">
        <v>172</v>
      </c>
      <c r="E104" s="45"/>
      <c r="F104" s="47">
        <v>1151.44</v>
      </c>
      <c r="G104" s="100">
        <f>SUM(G105)</f>
        <v>1500</v>
      </c>
      <c r="H104" s="100">
        <v>1200</v>
      </c>
      <c r="I104" s="100">
        <v>1151.44</v>
      </c>
      <c r="J104" s="118">
        <f t="shared" si="29"/>
        <v>0.95953333333333335</v>
      </c>
    </row>
    <row r="105" spans="1:10" x14ac:dyDescent="0.2">
      <c r="A105" s="171" t="s">
        <v>140</v>
      </c>
      <c r="B105" s="172"/>
      <c r="C105" s="173"/>
      <c r="D105" s="98" t="s">
        <v>19</v>
      </c>
      <c r="E105" s="50"/>
      <c r="F105" s="67"/>
      <c r="G105" s="65">
        <v>1500</v>
      </c>
      <c r="H105" s="65">
        <f>H104</f>
        <v>1200</v>
      </c>
      <c r="I105" s="65">
        <f>I104</f>
        <v>1151.44</v>
      </c>
      <c r="J105" s="119">
        <f t="shared" si="29"/>
        <v>0.95953333333333335</v>
      </c>
    </row>
    <row r="106" spans="1:10" x14ac:dyDescent="0.2">
      <c r="A106" s="162">
        <v>3</v>
      </c>
      <c r="B106" s="163"/>
      <c r="C106" s="164"/>
      <c r="D106" s="99" t="s">
        <v>95</v>
      </c>
      <c r="E106" s="50"/>
      <c r="F106" s="67"/>
      <c r="G106" s="65">
        <v>1500</v>
      </c>
      <c r="H106" s="65">
        <f t="shared" ref="H106:I107" si="34">H105</f>
        <v>1200</v>
      </c>
      <c r="I106" s="65">
        <f t="shared" si="34"/>
        <v>1151.44</v>
      </c>
      <c r="J106" s="119">
        <f t="shared" si="29"/>
        <v>0.95953333333333335</v>
      </c>
    </row>
    <row r="107" spans="1:10" x14ac:dyDescent="0.2">
      <c r="A107" s="168">
        <v>32</v>
      </c>
      <c r="B107" s="169"/>
      <c r="C107" s="170"/>
      <c r="D107" s="99" t="s">
        <v>103</v>
      </c>
      <c r="E107" s="50"/>
      <c r="F107" s="67"/>
      <c r="G107" s="65">
        <v>1500</v>
      </c>
      <c r="H107" s="65">
        <f t="shared" si="34"/>
        <v>1200</v>
      </c>
      <c r="I107" s="65">
        <f t="shared" si="34"/>
        <v>1151.44</v>
      </c>
      <c r="J107" s="119">
        <f t="shared" si="29"/>
        <v>0.95953333333333335</v>
      </c>
    </row>
    <row r="108" spans="1:10" ht="28" x14ac:dyDescent="0.2">
      <c r="A108" s="165" t="s">
        <v>123</v>
      </c>
      <c r="B108" s="166"/>
      <c r="C108" s="167"/>
      <c r="D108" s="97" t="s">
        <v>173</v>
      </c>
      <c r="E108" s="45"/>
      <c r="F108" s="47">
        <v>4487.33</v>
      </c>
      <c r="G108" s="100">
        <f>SUM(G109)</f>
        <v>5000</v>
      </c>
      <c r="H108" s="100">
        <v>11000</v>
      </c>
      <c r="I108" s="100">
        <v>10337.99</v>
      </c>
      <c r="J108" s="118">
        <f t="shared" si="29"/>
        <v>0.93981727272727267</v>
      </c>
    </row>
    <row r="109" spans="1:10" x14ac:dyDescent="0.2">
      <c r="A109" s="171" t="s">
        <v>279</v>
      </c>
      <c r="B109" s="172"/>
      <c r="C109" s="173"/>
      <c r="D109" s="98" t="s">
        <v>43</v>
      </c>
      <c r="E109" s="50"/>
      <c r="F109" s="67"/>
      <c r="G109" s="65">
        <v>5000</v>
      </c>
      <c r="H109" s="65">
        <v>8000</v>
      </c>
      <c r="I109" s="65">
        <v>7573</v>
      </c>
      <c r="J109" s="119">
        <f t="shared" si="29"/>
        <v>0.94662500000000005</v>
      </c>
    </row>
    <row r="110" spans="1:10" x14ac:dyDescent="0.2">
      <c r="A110" s="162">
        <v>3</v>
      </c>
      <c r="B110" s="163"/>
      <c r="C110" s="164"/>
      <c r="D110" s="99" t="s">
        <v>95</v>
      </c>
      <c r="E110" s="50"/>
      <c r="F110" s="67"/>
      <c r="G110" s="65">
        <v>5000</v>
      </c>
      <c r="H110" s="65">
        <f t="shared" ref="H110:I111" si="35">H109</f>
        <v>8000</v>
      </c>
      <c r="I110" s="65">
        <f t="shared" si="35"/>
        <v>7573</v>
      </c>
      <c r="J110" s="119">
        <f t="shared" si="29"/>
        <v>0.94662500000000005</v>
      </c>
    </row>
    <row r="111" spans="1:10" x14ac:dyDescent="0.2">
      <c r="A111" s="168">
        <v>32</v>
      </c>
      <c r="B111" s="169"/>
      <c r="C111" s="170"/>
      <c r="D111" s="99" t="s">
        <v>103</v>
      </c>
      <c r="E111" s="50"/>
      <c r="F111" s="67"/>
      <c r="G111" s="65">
        <v>5000</v>
      </c>
      <c r="H111" s="65">
        <f t="shared" si="35"/>
        <v>8000</v>
      </c>
      <c r="I111" s="65">
        <f t="shared" si="35"/>
        <v>7573</v>
      </c>
      <c r="J111" s="119">
        <f t="shared" si="29"/>
        <v>0.94662500000000005</v>
      </c>
    </row>
    <row r="112" spans="1:10" x14ac:dyDescent="0.2">
      <c r="A112" s="171" t="s">
        <v>145</v>
      </c>
      <c r="B112" s="172"/>
      <c r="C112" s="173"/>
      <c r="D112" s="98" t="s">
        <v>43</v>
      </c>
      <c r="E112" s="50"/>
      <c r="F112" s="67"/>
      <c r="G112" s="65">
        <v>5000</v>
      </c>
      <c r="H112" s="65">
        <f>H108-H109</f>
        <v>3000</v>
      </c>
      <c r="I112" s="65">
        <f>I108-I109</f>
        <v>2764.99</v>
      </c>
      <c r="J112" s="119">
        <f t="shared" si="29"/>
        <v>0.92166333333333328</v>
      </c>
    </row>
    <row r="113" spans="1:10" x14ac:dyDescent="0.2">
      <c r="A113" s="162">
        <v>3</v>
      </c>
      <c r="B113" s="163"/>
      <c r="C113" s="164"/>
      <c r="D113" s="99" t="s">
        <v>95</v>
      </c>
      <c r="E113" s="50"/>
      <c r="F113" s="67"/>
      <c r="G113" s="65">
        <v>5000</v>
      </c>
      <c r="H113" s="65">
        <f t="shared" ref="H113:I114" si="36">H112</f>
        <v>3000</v>
      </c>
      <c r="I113" s="65">
        <f t="shared" si="36"/>
        <v>2764.99</v>
      </c>
      <c r="J113" s="119">
        <f t="shared" si="29"/>
        <v>0.92166333333333328</v>
      </c>
    </row>
    <row r="114" spans="1:10" x14ac:dyDescent="0.2">
      <c r="A114" s="168">
        <v>32</v>
      </c>
      <c r="B114" s="169"/>
      <c r="C114" s="170"/>
      <c r="D114" s="99" t="s">
        <v>103</v>
      </c>
      <c r="E114" s="50"/>
      <c r="F114" s="67"/>
      <c r="G114" s="65">
        <v>5000</v>
      </c>
      <c r="H114" s="65">
        <f t="shared" si="36"/>
        <v>3000</v>
      </c>
      <c r="I114" s="65">
        <f t="shared" si="36"/>
        <v>2764.99</v>
      </c>
      <c r="J114" s="119">
        <f t="shared" si="29"/>
        <v>0.92166333333333328</v>
      </c>
    </row>
    <row r="115" spans="1:10" ht="26" customHeight="1" x14ac:dyDescent="0.2">
      <c r="A115" s="165" t="s">
        <v>124</v>
      </c>
      <c r="B115" s="166"/>
      <c r="C115" s="167"/>
      <c r="D115" s="97" t="s">
        <v>289</v>
      </c>
      <c r="E115" s="45"/>
      <c r="F115" s="47">
        <v>23398.93</v>
      </c>
      <c r="G115" s="100">
        <v>5000</v>
      </c>
      <c r="H115" s="100">
        <v>11000</v>
      </c>
      <c r="I115" s="100">
        <v>10138.280000000001</v>
      </c>
      <c r="J115" s="118">
        <f t="shared" si="29"/>
        <v>0.92166181818181825</v>
      </c>
    </row>
    <row r="116" spans="1:10" ht="15" customHeight="1" x14ac:dyDescent="0.2">
      <c r="A116" s="171" t="s">
        <v>145</v>
      </c>
      <c r="B116" s="172"/>
      <c r="C116" s="173"/>
      <c r="D116" s="98" t="s">
        <v>202</v>
      </c>
      <c r="E116" s="50"/>
      <c r="F116" s="67"/>
      <c r="G116" s="65">
        <f>G115</f>
        <v>5000</v>
      </c>
      <c r="H116" s="65">
        <f t="shared" ref="H116:H118" si="37">H115</f>
        <v>11000</v>
      </c>
      <c r="I116" s="65">
        <f t="shared" ref="I116" si="38">I115</f>
        <v>10138.280000000001</v>
      </c>
      <c r="J116" s="119">
        <f t="shared" si="29"/>
        <v>0.92166181818181825</v>
      </c>
    </row>
    <row r="117" spans="1:10" x14ac:dyDescent="0.2">
      <c r="A117" s="162">
        <v>3</v>
      </c>
      <c r="B117" s="163"/>
      <c r="C117" s="164"/>
      <c r="D117" s="99" t="s">
        <v>95</v>
      </c>
      <c r="E117" s="50"/>
      <c r="F117" s="67"/>
      <c r="G117" s="65">
        <f t="shared" ref="G117:G118" si="39">G116</f>
        <v>5000</v>
      </c>
      <c r="H117" s="65">
        <f t="shared" si="37"/>
        <v>11000</v>
      </c>
      <c r="I117" s="65">
        <f t="shared" ref="I117" si="40">I116</f>
        <v>10138.280000000001</v>
      </c>
      <c r="J117" s="119">
        <f t="shared" si="29"/>
        <v>0.92166181818181825</v>
      </c>
    </row>
    <row r="118" spans="1:10" x14ac:dyDescent="0.2">
      <c r="A118" s="168">
        <v>32</v>
      </c>
      <c r="B118" s="169"/>
      <c r="C118" s="170"/>
      <c r="D118" s="99" t="s">
        <v>103</v>
      </c>
      <c r="E118" s="50"/>
      <c r="F118" s="67"/>
      <c r="G118" s="65">
        <f t="shared" si="39"/>
        <v>5000</v>
      </c>
      <c r="H118" s="65">
        <f t="shared" si="37"/>
        <v>11000</v>
      </c>
      <c r="I118" s="65">
        <f t="shared" ref="I118" si="41">I117</f>
        <v>10138.280000000001</v>
      </c>
      <c r="J118" s="119">
        <f t="shared" si="29"/>
        <v>0.92166181818181825</v>
      </c>
    </row>
    <row r="119" spans="1:10" x14ac:dyDescent="0.2">
      <c r="A119" s="165" t="s">
        <v>288</v>
      </c>
      <c r="B119" s="166"/>
      <c r="C119" s="167"/>
      <c r="D119" s="97" t="s">
        <v>174</v>
      </c>
      <c r="E119" s="45"/>
      <c r="F119" s="47">
        <v>23398.93</v>
      </c>
      <c r="G119" s="100">
        <f>SUM(G120)</f>
        <v>20000</v>
      </c>
      <c r="H119" s="100">
        <v>105000</v>
      </c>
      <c r="I119" s="100">
        <v>119823.03999999999</v>
      </c>
      <c r="J119" s="118">
        <f t="shared" si="29"/>
        <v>1.1411718095238095</v>
      </c>
    </row>
    <row r="120" spans="1:10" x14ac:dyDescent="0.2">
      <c r="A120" s="171" t="s">
        <v>145</v>
      </c>
      <c r="B120" s="172"/>
      <c r="C120" s="173"/>
      <c r="D120" s="98" t="s">
        <v>202</v>
      </c>
      <c r="E120" s="50"/>
      <c r="F120" s="67"/>
      <c r="G120" s="65">
        <v>20000</v>
      </c>
      <c r="H120" s="65">
        <f>H119</f>
        <v>105000</v>
      </c>
      <c r="I120" s="65">
        <f>I119</f>
        <v>119823.03999999999</v>
      </c>
      <c r="J120" s="119">
        <f t="shared" si="29"/>
        <v>1.1411718095238095</v>
      </c>
    </row>
    <row r="121" spans="1:10" x14ac:dyDescent="0.2">
      <c r="A121" s="162">
        <v>3</v>
      </c>
      <c r="B121" s="163"/>
      <c r="C121" s="164"/>
      <c r="D121" s="99" t="s">
        <v>95</v>
      </c>
      <c r="E121" s="50"/>
      <c r="F121" s="67"/>
      <c r="G121" s="65">
        <v>20000</v>
      </c>
      <c r="H121" s="65">
        <f t="shared" ref="H121:I122" si="42">H120</f>
        <v>105000</v>
      </c>
      <c r="I121" s="65">
        <f t="shared" si="42"/>
        <v>119823.03999999999</v>
      </c>
      <c r="J121" s="119">
        <f t="shared" si="29"/>
        <v>1.1411718095238095</v>
      </c>
    </row>
    <row r="122" spans="1:10" x14ac:dyDescent="0.2">
      <c r="A122" s="168">
        <v>32</v>
      </c>
      <c r="B122" s="169"/>
      <c r="C122" s="170"/>
      <c r="D122" s="99" t="s">
        <v>103</v>
      </c>
      <c r="E122" s="50"/>
      <c r="F122" s="67"/>
      <c r="G122" s="65">
        <v>20000</v>
      </c>
      <c r="H122" s="65">
        <f t="shared" si="42"/>
        <v>105000</v>
      </c>
      <c r="I122" s="65">
        <f t="shared" si="42"/>
        <v>119823.03999999999</v>
      </c>
      <c r="J122" s="119">
        <f t="shared" si="29"/>
        <v>1.1411718095238095</v>
      </c>
    </row>
    <row r="123" spans="1:10" x14ac:dyDescent="0.2">
      <c r="A123" s="174" t="s">
        <v>125</v>
      </c>
      <c r="B123" s="175"/>
      <c r="C123" s="176"/>
      <c r="D123" s="94" t="s">
        <v>175</v>
      </c>
      <c r="E123" s="95"/>
      <c r="F123" s="71"/>
      <c r="G123" s="96">
        <f>SUM(G124)</f>
        <v>17000</v>
      </c>
      <c r="H123" s="96">
        <f t="shared" ref="H123:I123" si="43">SUM(H124)</f>
        <v>16500</v>
      </c>
      <c r="I123" s="96">
        <f t="shared" si="43"/>
        <v>16396.84</v>
      </c>
      <c r="J123" s="123">
        <f t="shared" si="29"/>
        <v>0.99374787878787885</v>
      </c>
    </row>
    <row r="124" spans="1:10" ht="56" x14ac:dyDescent="0.2">
      <c r="A124" s="165" t="s">
        <v>126</v>
      </c>
      <c r="B124" s="166"/>
      <c r="C124" s="167"/>
      <c r="D124" s="97" t="s">
        <v>176</v>
      </c>
      <c r="E124" s="45"/>
      <c r="F124" s="47">
        <v>12822.37</v>
      </c>
      <c r="G124" s="100">
        <f>SUM(G125)</f>
        <v>17000</v>
      </c>
      <c r="H124" s="100">
        <f t="shared" ref="H124" si="44">SUM(H125)</f>
        <v>16500</v>
      </c>
      <c r="I124" s="100">
        <v>16396.84</v>
      </c>
      <c r="J124" s="118">
        <f t="shared" si="29"/>
        <v>0.99374787878787885</v>
      </c>
    </row>
    <row r="125" spans="1:10" x14ac:dyDescent="0.2">
      <c r="A125" s="171" t="s">
        <v>140</v>
      </c>
      <c r="B125" s="172"/>
      <c r="C125" s="173"/>
      <c r="D125" s="98" t="s">
        <v>19</v>
      </c>
      <c r="E125" s="50"/>
      <c r="F125" s="67"/>
      <c r="G125" s="65">
        <v>17000</v>
      </c>
      <c r="H125" s="65">
        <v>16500</v>
      </c>
      <c r="I125" s="65">
        <f>I124</f>
        <v>16396.84</v>
      </c>
      <c r="J125" s="119">
        <f t="shared" si="29"/>
        <v>0.99374787878787885</v>
      </c>
    </row>
    <row r="126" spans="1:10" x14ac:dyDescent="0.2">
      <c r="A126" s="162">
        <v>3</v>
      </c>
      <c r="B126" s="163"/>
      <c r="C126" s="164"/>
      <c r="D126" s="99" t="s">
        <v>95</v>
      </c>
      <c r="E126" s="50"/>
      <c r="F126" s="67"/>
      <c r="G126" s="65">
        <v>17000</v>
      </c>
      <c r="H126" s="65">
        <v>16500</v>
      </c>
      <c r="I126" s="65">
        <f t="shared" ref="I126:I127" si="45">I125</f>
        <v>16396.84</v>
      </c>
      <c r="J126" s="119">
        <f t="shared" si="29"/>
        <v>0.99374787878787885</v>
      </c>
    </row>
    <row r="127" spans="1:10" x14ac:dyDescent="0.2">
      <c r="A127" s="168">
        <v>34</v>
      </c>
      <c r="B127" s="169"/>
      <c r="C127" s="170"/>
      <c r="D127" s="99" t="s">
        <v>75</v>
      </c>
      <c r="E127" s="50"/>
      <c r="F127" s="67"/>
      <c r="G127" s="65">
        <v>17000</v>
      </c>
      <c r="H127" s="65">
        <v>16500</v>
      </c>
      <c r="I127" s="65">
        <f t="shared" si="45"/>
        <v>16396.84</v>
      </c>
      <c r="J127" s="119">
        <f t="shared" si="29"/>
        <v>0.99374787878787885</v>
      </c>
    </row>
    <row r="128" spans="1:10" x14ac:dyDescent="0.2">
      <c r="A128" s="174" t="s">
        <v>127</v>
      </c>
      <c r="B128" s="175"/>
      <c r="C128" s="176"/>
      <c r="D128" s="94" t="s">
        <v>134</v>
      </c>
      <c r="E128" s="95"/>
      <c r="F128" s="71"/>
      <c r="G128" s="96">
        <f>SUM(G129,G133)</f>
        <v>9000</v>
      </c>
      <c r="H128" s="96">
        <f t="shared" ref="H128:I128" si="46">SUM(H129,H133)</f>
        <v>9000</v>
      </c>
      <c r="I128" s="96">
        <f t="shared" si="46"/>
        <v>13000</v>
      </c>
      <c r="J128" s="123">
        <f t="shared" si="29"/>
        <v>1.4444444444444444</v>
      </c>
    </row>
    <row r="129" spans="1:10" x14ac:dyDescent="0.2">
      <c r="A129" s="165" t="s">
        <v>128</v>
      </c>
      <c r="B129" s="166"/>
      <c r="C129" s="167"/>
      <c r="D129" s="97" t="s">
        <v>135</v>
      </c>
      <c r="E129" s="45"/>
      <c r="F129" s="47">
        <v>4500</v>
      </c>
      <c r="G129" s="100">
        <f>SUM(G130)</f>
        <v>8000</v>
      </c>
      <c r="H129" s="100">
        <f t="shared" ref="H129" si="47">SUM(H130)</f>
        <v>8000</v>
      </c>
      <c r="I129" s="100">
        <v>10000</v>
      </c>
      <c r="J129" s="118">
        <f t="shared" si="29"/>
        <v>1.25</v>
      </c>
    </row>
    <row r="130" spans="1:10" x14ac:dyDescent="0.2">
      <c r="A130" s="171" t="s">
        <v>145</v>
      </c>
      <c r="B130" s="172"/>
      <c r="C130" s="173"/>
      <c r="D130" s="98" t="s">
        <v>151</v>
      </c>
      <c r="E130" s="50"/>
      <c r="F130" s="67"/>
      <c r="G130" s="65">
        <v>8000</v>
      </c>
      <c r="H130" s="65">
        <v>8000</v>
      </c>
      <c r="I130" s="65">
        <f>I129</f>
        <v>10000</v>
      </c>
      <c r="J130" s="119">
        <f t="shared" si="29"/>
        <v>1.25</v>
      </c>
    </row>
    <row r="131" spans="1:10" x14ac:dyDescent="0.2">
      <c r="A131" s="162">
        <v>3</v>
      </c>
      <c r="B131" s="163"/>
      <c r="C131" s="164"/>
      <c r="D131" s="99" t="s">
        <v>95</v>
      </c>
      <c r="E131" s="50"/>
      <c r="F131" s="67"/>
      <c r="G131" s="65">
        <v>8000</v>
      </c>
      <c r="H131" s="65">
        <v>8000</v>
      </c>
      <c r="I131" s="65">
        <f t="shared" ref="I131:I132" si="48">I130</f>
        <v>10000</v>
      </c>
      <c r="J131" s="119">
        <f t="shared" si="29"/>
        <v>1.25</v>
      </c>
    </row>
    <row r="132" spans="1:10" x14ac:dyDescent="0.2">
      <c r="A132" s="168">
        <v>38</v>
      </c>
      <c r="B132" s="169"/>
      <c r="C132" s="170"/>
      <c r="D132" s="99" t="s">
        <v>133</v>
      </c>
      <c r="E132" s="50"/>
      <c r="F132" s="67"/>
      <c r="G132" s="65">
        <v>8000</v>
      </c>
      <c r="H132" s="65">
        <v>8000</v>
      </c>
      <c r="I132" s="65">
        <f t="shared" si="48"/>
        <v>10000</v>
      </c>
      <c r="J132" s="119">
        <f t="shared" si="29"/>
        <v>1.25</v>
      </c>
    </row>
    <row r="133" spans="1:10" ht="28" x14ac:dyDescent="0.2">
      <c r="A133" s="165" t="s">
        <v>129</v>
      </c>
      <c r="B133" s="166"/>
      <c r="C133" s="167"/>
      <c r="D133" s="97" t="s">
        <v>136</v>
      </c>
      <c r="E133" s="45"/>
      <c r="F133" s="47">
        <v>530.89</v>
      </c>
      <c r="G133" s="100">
        <f>SUM(G134)</f>
        <v>1000</v>
      </c>
      <c r="H133" s="100">
        <f t="shared" ref="H133" si="49">SUM(H134)</f>
        <v>1000</v>
      </c>
      <c r="I133" s="100">
        <v>3000</v>
      </c>
      <c r="J133" s="118">
        <f t="shared" si="29"/>
        <v>3</v>
      </c>
    </row>
    <row r="134" spans="1:10" x14ac:dyDescent="0.2">
      <c r="A134" s="171" t="s">
        <v>140</v>
      </c>
      <c r="B134" s="172"/>
      <c r="C134" s="173"/>
      <c r="D134" s="98" t="s">
        <v>19</v>
      </c>
      <c r="E134" s="50"/>
      <c r="F134" s="67"/>
      <c r="G134" s="65">
        <v>1000</v>
      </c>
      <c r="H134" s="65">
        <v>1000</v>
      </c>
      <c r="I134" s="65">
        <f>I133</f>
        <v>3000</v>
      </c>
      <c r="J134" s="119">
        <f t="shared" si="29"/>
        <v>3</v>
      </c>
    </row>
    <row r="135" spans="1:10" x14ac:dyDescent="0.2">
      <c r="A135" s="162">
        <v>3</v>
      </c>
      <c r="B135" s="163"/>
      <c r="C135" s="164"/>
      <c r="D135" s="99" t="s">
        <v>95</v>
      </c>
      <c r="E135" s="50"/>
      <c r="F135" s="67"/>
      <c r="G135" s="65">
        <v>1000</v>
      </c>
      <c r="H135" s="65">
        <v>1000</v>
      </c>
      <c r="I135" s="65">
        <f t="shared" ref="I135:I136" si="50">I134</f>
        <v>3000</v>
      </c>
      <c r="J135" s="119">
        <f t="shared" si="29"/>
        <v>3</v>
      </c>
    </row>
    <row r="136" spans="1:10" x14ac:dyDescent="0.2">
      <c r="A136" s="168">
        <v>38</v>
      </c>
      <c r="B136" s="169"/>
      <c r="C136" s="170"/>
      <c r="D136" s="99" t="s">
        <v>133</v>
      </c>
      <c r="E136" s="50"/>
      <c r="F136" s="67"/>
      <c r="G136" s="65">
        <v>1000</v>
      </c>
      <c r="H136" s="65">
        <v>1000</v>
      </c>
      <c r="I136" s="65">
        <f t="shared" si="50"/>
        <v>3000</v>
      </c>
      <c r="J136" s="119">
        <f t="shared" si="29"/>
        <v>3</v>
      </c>
    </row>
    <row r="137" spans="1:10" ht="28" x14ac:dyDescent="0.2">
      <c r="A137" s="174" t="s">
        <v>130</v>
      </c>
      <c r="B137" s="175"/>
      <c r="C137" s="176"/>
      <c r="D137" s="94" t="s">
        <v>177</v>
      </c>
      <c r="E137" s="95"/>
      <c r="F137" s="71"/>
      <c r="G137" s="96">
        <f>SUM(G138,G145,G152,G159,G166,G173,G180,G184,G188)</f>
        <v>685500</v>
      </c>
      <c r="H137" s="96">
        <f t="shared" ref="H137:I137" si="51">SUM(H138,H145,H152,H159,H166,H173,H180,H184,H188)</f>
        <v>629300</v>
      </c>
      <c r="I137" s="96">
        <f t="shared" si="51"/>
        <v>622837.08000000007</v>
      </c>
      <c r="J137" s="123">
        <f t="shared" si="29"/>
        <v>0.98972998569839521</v>
      </c>
    </row>
    <row r="138" spans="1:10" ht="28" x14ac:dyDescent="0.2">
      <c r="A138" s="165" t="s">
        <v>131</v>
      </c>
      <c r="B138" s="166"/>
      <c r="C138" s="167"/>
      <c r="D138" s="97" t="s">
        <v>290</v>
      </c>
      <c r="E138" s="45"/>
      <c r="F138" s="47">
        <v>79974.38</v>
      </c>
      <c r="G138" s="100">
        <v>360000</v>
      </c>
      <c r="H138" s="100">
        <v>340000</v>
      </c>
      <c r="I138" s="100">
        <v>341440.46</v>
      </c>
      <c r="J138" s="118">
        <f t="shared" si="29"/>
        <v>1.0042366470588235</v>
      </c>
    </row>
    <row r="139" spans="1:10" x14ac:dyDescent="0.2">
      <c r="A139" s="171" t="s">
        <v>140</v>
      </c>
      <c r="B139" s="172"/>
      <c r="C139" s="173"/>
      <c r="D139" s="98" t="s">
        <v>19</v>
      </c>
      <c r="E139" s="50"/>
      <c r="F139" s="67"/>
      <c r="G139" s="65">
        <v>34750</v>
      </c>
      <c r="H139" s="65">
        <v>240000</v>
      </c>
      <c r="I139" s="65">
        <v>243432</v>
      </c>
      <c r="J139" s="119">
        <f t="shared" si="29"/>
        <v>1.0143</v>
      </c>
    </row>
    <row r="140" spans="1:10" x14ac:dyDescent="0.2">
      <c r="A140" s="162">
        <v>3</v>
      </c>
      <c r="B140" s="163"/>
      <c r="C140" s="164"/>
      <c r="D140" s="99" t="s">
        <v>95</v>
      </c>
      <c r="E140" s="50"/>
      <c r="F140" s="67"/>
      <c r="G140" s="65">
        <f t="shared" ref="G140:H141" si="52">G139</f>
        <v>34750</v>
      </c>
      <c r="H140" s="65">
        <f t="shared" si="52"/>
        <v>240000</v>
      </c>
      <c r="I140" s="65">
        <f t="shared" ref="I140" si="53">I139</f>
        <v>243432</v>
      </c>
      <c r="J140" s="119">
        <f t="shared" si="29"/>
        <v>1.0143</v>
      </c>
    </row>
    <row r="141" spans="1:10" x14ac:dyDescent="0.2">
      <c r="A141" s="168">
        <v>36</v>
      </c>
      <c r="B141" s="169"/>
      <c r="C141" s="170"/>
      <c r="D141" s="99" t="s">
        <v>133</v>
      </c>
      <c r="E141" s="50"/>
      <c r="F141" s="67"/>
      <c r="G141" s="65">
        <f t="shared" si="52"/>
        <v>34750</v>
      </c>
      <c r="H141" s="65">
        <f t="shared" si="52"/>
        <v>240000</v>
      </c>
      <c r="I141" s="65">
        <f t="shared" ref="I141" si="54">I140</f>
        <v>243432</v>
      </c>
      <c r="J141" s="119">
        <f t="shared" si="29"/>
        <v>1.0143</v>
      </c>
    </row>
    <row r="142" spans="1:10" x14ac:dyDescent="0.2">
      <c r="A142" s="171" t="s">
        <v>145</v>
      </c>
      <c r="B142" s="172"/>
      <c r="C142" s="173"/>
      <c r="D142" s="98" t="s">
        <v>146</v>
      </c>
      <c r="E142" s="50"/>
      <c r="F142" s="67"/>
      <c r="G142" s="65">
        <f>G138-G139</f>
        <v>325250</v>
      </c>
      <c r="H142" s="65">
        <f t="shared" ref="H142:I142" si="55">H138-H139</f>
        <v>100000</v>
      </c>
      <c r="I142" s="65">
        <f t="shared" si="55"/>
        <v>98008.460000000021</v>
      </c>
      <c r="J142" s="119">
        <f t="shared" si="29"/>
        <v>0.98008460000000019</v>
      </c>
    </row>
    <row r="143" spans="1:10" x14ac:dyDescent="0.2">
      <c r="A143" s="162">
        <v>3</v>
      </c>
      <c r="B143" s="163"/>
      <c r="C143" s="164"/>
      <c r="D143" s="99" t="s">
        <v>95</v>
      </c>
      <c r="E143" s="50"/>
      <c r="F143" s="67"/>
      <c r="G143" s="65">
        <f t="shared" ref="G143:H144" si="56">G142</f>
        <v>325250</v>
      </c>
      <c r="H143" s="65">
        <f t="shared" si="56"/>
        <v>100000</v>
      </c>
      <c r="I143" s="65">
        <f t="shared" ref="I143" si="57">I142</f>
        <v>98008.460000000021</v>
      </c>
      <c r="J143" s="119">
        <f t="shared" si="29"/>
        <v>0.98008460000000019</v>
      </c>
    </row>
    <row r="144" spans="1:10" x14ac:dyDescent="0.2">
      <c r="A144" s="168">
        <v>36</v>
      </c>
      <c r="B144" s="169"/>
      <c r="C144" s="170"/>
      <c r="D144" s="99" t="s">
        <v>133</v>
      </c>
      <c r="E144" s="50"/>
      <c r="F144" s="67"/>
      <c r="G144" s="65">
        <f t="shared" si="56"/>
        <v>325250</v>
      </c>
      <c r="H144" s="65">
        <f t="shared" si="56"/>
        <v>100000</v>
      </c>
      <c r="I144" s="65">
        <f t="shared" ref="I144" si="58">I143</f>
        <v>98008.460000000021</v>
      </c>
      <c r="J144" s="119">
        <f t="shared" si="29"/>
        <v>0.98008460000000019</v>
      </c>
    </row>
    <row r="145" spans="1:10" ht="28" x14ac:dyDescent="0.2">
      <c r="A145" s="165" t="s">
        <v>305</v>
      </c>
      <c r="B145" s="166"/>
      <c r="C145" s="167"/>
      <c r="D145" s="97" t="s">
        <v>291</v>
      </c>
      <c r="E145" s="45"/>
      <c r="F145" s="47">
        <v>79974.38</v>
      </c>
      <c r="G145" s="100">
        <v>140000</v>
      </c>
      <c r="H145" s="100">
        <v>140000</v>
      </c>
      <c r="I145" s="100">
        <v>132847.06</v>
      </c>
      <c r="J145" s="118">
        <f t="shared" si="29"/>
        <v>0.94890757142857141</v>
      </c>
    </row>
    <row r="146" spans="1:10" ht="14.5" customHeight="1" x14ac:dyDescent="0.2">
      <c r="A146" s="171" t="s">
        <v>140</v>
      </c>
      <c r="B146" s="172"/>
      <c r="C146" s="173"/>
      <c r="D146" s="98" t="s">
        <v>19</v>
      </c>
      <c r="E146" s="50"/>
      <c r="F146" s="67"/>
      <c r="G146" s="65">
        <v>40000</v>
      </c>
      <c r="H146" s="65">
        <v>80500</v>
      </c>
      <c r="I146" s="65">
        <v>80500</v>
      </c>
      <c r="J146" s="119">
        <f t="shared" si="29"/>
        <v>1</v>
      </c>
    </row>
    <row r="147" spans="1:10" x14ac:dyDescent="0.2">
      <c r="A147" s="162">
        <v>3</v>
      </c>
      <c r="B147" s="163"/>
      <c r="C147" s="164"/>
      <c r="D147" s="99" t="s">
        <v>95</v>
      </c>
      <c r="E147" s="50"/>
      <c r="F147" s="67"/>
      <c r="G147" s="65">
        <f>G146</f>
        <v>40000</v>
      </c>
      <c r="H147" s="65">
        <f t="shared" ref="H147:I148" si="59">H146</f>
        <v>80500</v>
      </c>
      <c r="I147" s="65">
        <f t="shared" si="59"/>
        <v>80500</v>
      </c>
      <c r="J147" s="119">
        <f t="shared" si="29"/>
        <v>1</v>
      </c>
    </row>
    <row r="148" spans="1:10" x14ac:dyDescent="0.2">
      <c r="A148" s="168">
        <v>38</v>
      </c>
      <c r="B148" s="169"/>
      <c r="C148" s="170"/>
      <c r="D148" s="99" t="s">
        <v>133</v>
      </c>
      <c r="E148" s="50"/>
      <c r="F148" s="67"/>
      <c r="G148" s="65">
        <f>G147</f>
        <v>40000</v>
      </c>
      <c r="H148" s="65">
        <f t="shared" si="59"/>
        <v>80500</v>
      </c>
      <c r="I148" s="65">
        <f t="shared" si="59"/>
        <v>80500</v>
      </c>
      <c r="J148" s="119">
        <f t="shared" si="29"/>
        <v>1</v>
      </c>
    </row>
    <row r="149" spans="1:10" ht="14.5" customHeight="1" x14ac:dyDescent="0.2">
      <c r="A149" s="171" t="s">
        <v>145</v>
      </c>
      <c r="B149" s="172"/>
      <c r="C149" s="173"/>
      <c r="D149" s="98" t="s">
        <v>146</v>
      </c>
      <c r="E149" s="50"/>
      <c r="F149" s="67"/>
      <c r="G149" s="65">
        <f>G145-G146</f>
        <v>100000</v>
      </c>
      <c r="H149" s="65">
        <f t="shared" ref="H149:I149" si="60">H145-H146</f>
        <v>59500</v>
      </c>
      <c r="I149" s="65">
        <f t="shared" si="60"/>
        <v>52347.06</v>
      </c>
      <c r="J149" s="119">
        <f t="shared" si="29"/>
        <v>0.87978252100840337</v>
      </c>
    </row>
    <row r="150" spans="1:10" x14ac:dyDescent="0.2">
      <c r="A150" s="162">
        <v>3</v>
      </c>
      <c r="B150" s="163"/>
      <c r="C150" s="164"/>
      <c r="D150" s="99" t="s">
        <v>95</v>
      </c>
      <c r="E150" s="50"/>
      <c r="F150" s="67"/>
      <c r="G150" s="65">
        <f t="shared" ref="G150:I151" si="61">G149</f>
        <v>100000</v>
      </c>
      <c r="H150" s="65">
        <f t="shared" si="61"/>
        <v>59500</v>
      </c>
      <c r="I150" s="65">
        <f t="shared" si="61"/>
        <v>52347.06</v>
      </c>
      <c r="J150" s="119">
        <f t="shared" si="29"/>
        <v>0.87978252100840337</v>
      </c>
    </row>
    <row r="151" spans="1:10" x14ac:dyDescent="0.2">
      <c r="A151" s="168">
        <v>38</v>
      </c>
      <c r="B151" s="169"/>
      <c r="C151" s="170"/>
      <c r="D151" s="99" t="s">
        <v>133</v>
      </c>
      <c r="E151" s="50"/>
      <c r="F151" s="67"/>
      <c r="G151" s="65">
        <f t="shared" si="61"/>
        <v>100000</v>
      </c>
      <c r="H151" s="65">
        <f t="shared" si="61"/>
        <v>59500</v>
      </c>
      <c r="I151" s="65">
        <f t="shared" si="61"/>
        <v>52347.06</v>
      </c>
      <c r="J151" s="119">
        <f t="shared" si="29"/>
        <v>0.87978252100840337</v>
      </c>
    </row>
    <row r="152" spans="1:10" x14ac:dyDescent="0.2">
      <c r="A152" s="165" t="s">
        <v>178</v>
      </c>
      <c r="B152" s="166"/>
      <c r="C152" s="167"/>
      <c r="D152" s="97" t="s">
        <v>292</v>
      </c>
      <c r="E152" s="45"/>
      <c r="F152" s="47">
        <v>79974.38</v>
      </c>
      <c r="G152" s="100">
        <v>20000</v>
      </c>
      <c r="H152" s="100">
        <v>25000</v>
      </c>
      <c r="I152" s="100">
        <v>20000</v>
      </c>
      <c r="J152" s="118">
        <f t="shared" si="29"/>
        <v>0.8</v>
      </c>
    </row>
    <row r="153" spans="1:10" x14ac:dyDescent="0.2">
      <c r="A153" s="171" t="s">
        <v>140</v>
      </c>
      <c r="B153" s="172"/>
      <c r="C153" s="173"/>
      <c r="D153" s="98" t="s">
        <v>19</v>
      </c>
      <c r="E153" s="50"/>
      <c r="F153" s="67"/>
      <c r="G153" s="65">
        <v>10000</v>
      </c>
      <c r="H153" s="65">
        <v>10000</v>
      </c>
      <c r="I153" s="65">
        <v>10000</v>
      </c>
      <c r="J153" s="119">
        <f t="shared" ref="J153:J216" si="62">I153/H153</f>
        <v>1</v>
      </c>
    </row>
    <row r="154" spans="1:10" x14ac:dyDescent="0.2">
      <c r="A154" s="162">
        <v>3</v>
      </c>
      <c r="B154" s="163"/>
      <c r="C154" s="164"/>
      <c r="D154" s="99" t="s">
        <v>95</v>
      </c>
      <c r="E154" s="50"/>
      <c r="F154" s="67"/>
      <c r="G154" s="65">
        <f>G153</f>
        <v>10000</v>
      </c>
      <c r="H154" s="65">
        <f t="shared" ref="H154:I155" si="63">H153</f>
        <v>10000</v>
      </c>
      <c r="I154" s="65">
        <f t="shared" si="63"/>
        <v>10000</v>
      </c>
      <c r="J154" s="119">
        <f t="shared" si="62"/>
        <v>1</v>
      </c>
    </row>
    <row r="155" spans="1:10" x14ac:dyDescent="0.2">
      <c r="A155" s="168">
        <v>38</v>
      </c>
      <c r="B155" s="169"/>
      <c r="C155" s="170"/>
      <c r="D155" s="99" t="s">
        <v>133</v>
      </c>
      <c r="E155" s="50"/>
      <c r="F155" s="67"/>
      <c r="G155" s="65">
        <f>G154</f>
        <v>10000</v>
      </c>
      <c r="H155" s="65">
        <f t="shared" si="63"/>
        <v>10000</v>
      </c>
      <c r="I155" s="65">
        <f t="shared" si="63"/>
        <v>10000</v>
      </c>
      <c r="J155" s="119">
        <f t="shared" si="62"/>
        <v>1</v>
      </c>
    </row>
    <row r="156" spans="1:10" x14ac:dyDescent="0.2">
      <c r="A156" s="171" t="s">
        <v>145</v>
      </c>
      <c r="B156" s="172"/>
      <c r="C156" s="173"/>
      <c r="D156" s="98" t="s">
        <v>146</v>
      </c>
      <c r="E156" s="50"/>
      <c r="F156" s="67"/>
      <c r="G156" s="65">
        <f>G152-G153</f>
        <v>10000</v>
      </c>
      <c r="H156" s="65">
        <f t="shared" ref="H156:I156" si="64">H152-H153</f>
        <v>15000</v>
      </c>
      <c r="I156" s="65">
        <f t="shared" si="64"/>
        <v>10000</v>
      </c>
      <c r="J156" s="119">
        <f t="shared" si="62"/>
        <v>0.66666666666666663</v>
      </c>
    </row>
    <row r="157" spans="1:10" x14ac:dyDescent="0.2">
      <c r="A157" s="162">
        <v>3</v>
      </c>
      <c r="B157" s="163"/>
      <c r="C157" s="164"/>
      <c r="D157" s="99" t="s">
        <v>95</v>
      </c>
      <c r="E157" s="50"/>
      <c r="F157" s="67"/>
      <c r="G157" s="65">
        <f>G156</f>
        <v>10000</v>
      </c>
      <c r="H157" s="65">
        <f t="shared" ref="H157:I158" si="65">H156</f>
        <v>15000</v>
      </c>
      <c r="I157" s="65">
        <f t="shared" si="65"/>
        <v>10000</v>
      </c>
      <c r="J157" s="119">
        <f t="shared" si="62"/>
        <v>0.66666666666666663</v>
      </c>
    </row>
    <row r="158" spans="1:10" x14ac:dyDescent="0.2">
      <c r="A158" s="168">
        <v>38</v>
      </c>
      <c r="B158" s="169"/>
      <c r="C158" s="170"/>
      <c r="D158" s="99" t="s">
        <v>133</v>
      </c>
      <c r="E158" s="50"/>
      <c r="F158" s="67"/>
      <c r="G158" s="65">
        <f>G157</f>
        <v>10000</v>
      </c>
      <c r="H158" s="65">
        <f t="shared" si="65"/>
        <v>15000</v>
      </c>
      <c r="I158" s="65">
        <f t="shared" si="65"/>
        <v>10000</v>
      </c>
      <c r="J158" s="119">
        <f t="shared" si="62"/>
        <v>0.66666666666666663</v>
      </c>
    </row>
    <row r="159" spans="1:10" ht="28" x14ac:dyDescent="0.2">
      <c r="A159" s="165" t="s">
        <v>179</v>
      </c>
      <c r="B159" s="166"/>
      <c r="C159" s="167"/>
      <c r="D159" s="97" t="s">
        <v>293</v>
      </c>
      <c r="E159" s="45"/>
      <c r="F159" s="47">
        <v>79974.38</v>
      </c>
      <c r="G159" s="100">
        <v>9000</v>
      </c>
      <c r="H159" s="100">
        <v>5000</v>
      </c>
      <c r="I159" s="100">
        <v>5250</v>
      </c>
      <c r="J159" s="118">
        <f t="shared" si="62"/>
        <v>1.05</v>
      </c>
    </row>
    <row r="160" spans="1:10" x14ac:dyDescent="0.2">
      <c r="A160" s="171" t="s">
        <v>140</v>
      </c>
      <c r="B160" s="172"/>
      <c r="C160" s="173"/>
      <c r="D160" s="98" t="s">
        <v>19</v>
      </c>
      <c r="E160" s="50"/>
      <c r="F160" s="67"/>
      <c r="G160" s="65">
        <v>1000</v>
      </c>
      <c r="H160" s="65">
        <v>1000</v>
      </c>
      <c r="I160" s="65">
        <v>1000</v>
      </c>
      <c r="J160" s="119">
        <f t="shared" si="62"/>
        <v>1</v>
      </c>
    </row>
    <row r="161" spans="1:10" x14ac:dyDescent="0.2">
      <c r="A161" s="162">
        <v>3</v>
      </c>
      <c r="B161" s="163"/>
      <c r="C161" s="164"/>
      <c r="D161" s="99" t="s">
        <v>95</v>
      </c>
      <c r="E161" s="50"/>
      <c r="F161" s="67"/>
      <c r="G161" s="65">
        <f>G160</f>
        <v>1000</v>
      </c>
      <c r="H161" s="65">
        <f t="shared" ref="H161:I162" si="66">H160</f>
        <v>1000</v>
      </c>
      <c r="I161" s="65">
        <f t="shared" si="66"/>
        <v>1000</v>
      </c>
      <c r="J161" s="119">
        <f t="shared" si="62"/>
        <v>1</v>
      </c>
    </row>
    <row r="162" spans="1:10" x14ac:dyDescent="0.2">
      <c r="A162" s="168">
        <v>38</v>
      </c>
      <c r="B162" s="169"/>
      <c r="C162" s="170"/>
      <c r="D162" s="99" t="s">
        <v>133</v>
      </c>
      <c r="E162" s="50"/>
      <c r="F162" s="67"/>
      <c r="G162" s="65">
        <f>G161</f>
        <v>1000</v>
      </c>
      <c r="H162" s="65">
        <f t="shared" si="66"/>
        <v>1000</v>
      </c>
      <c r="I162" s="65">
        <f t="shared" si="66"/>
        <v>1000</v>
      </c>
      <c r="J162" s="119">
        <f t="shared" si="62"/>
        <v>1</v>
      </c>
    </row>
    <row r="163" spans="1:10" x14ac:dyDescent="0.2">
      <c r="A163" s="171" t="s">
        <v>145</v>
      </c>
      <c r="B163" s="172"/>
      <c r="C163" s="173"/>
      <c r="D163" s="98" t="s">
        <v>146</v>
      </c>
      <c r="E163" s="50"/>
      <c r="F163" s="67"/>
      <c r="G163" s="65">
        <f>G159-G160</f>
        <v>8000</v>
      </c>
      <c r="H163" s="65">
        <f t="shared" ref="H163:I163" si="67">H159-H160</f>
        <v>4000</v>
      </c>
      <c r="I163" s="65">
        <f t="shared" si="67"/>
        <v>4250</v>
      </c>
      <c r="J163" s="119">
        <f t="shared" si="62"/>
        <v>1.0625</v>
      </c>
    </row>
    <row r="164" spans="1:10" x14ac:dyDescent="0.2">
      <c r="A164" s="162">
        <v>3</v>
      </c>
      <c r="B164" s="163"/>
      <c r="C164" s="164"/>
      <c r="D164" s="99" t="s">
        <v>95</v>
      </c>
      <c r="E164" s="50"/>
      <c r="F164" s="67"/>
      <c r="G164" s="65">
        <f t="shared" ref="G164:H165" si="68">G163</f>
        <v>8000</v>
      </c>
      <c r="H164" s="65">
        <f t="shared" si="68"/>
        <v>4000</v>
      </c>
      <c r="I164" s="65">
        <f t="shared" ref="I164" si="69">I163</f>
        <v>4250</v>
      </c>
      <c r="J164" s="119">
        <f t="shared" si="62"/>
        <v>1.0625</v>
      </c>
    </row>
    <row r="165" spans="1:10" x14ac:dyDescent="0.2">
      <c r="A165" s="168">
        <v>38</v>
      </c>
      <c r="B165" s="169"/>
      <c r="C165" s="170"/>
      <c r="D165" s="99" t="s">
        <v>133</v>
      </c>
      <c r="E165" s="50"/>
      <c r="F165" s="67"/>
      <c r="G165" s="65">
        <f t="shared" si="68"/>
        <v>8000</v>
      </c>
      <c r="H165" s="65">
        <f t="shared" si="68"/>
        <v>4000</v>
      </c>
      <c r="I165" s="65">
        <f t="shared" ref="I165" si="70">I164</f>
        <v>4250</v>
      </c>
      <c r="J165" s="119">
        <f t="shared" si="62"/>
        <v>1.0625</v>
      </c>
    </row>
    <row r="166" spans="1:10" ht="42" x14ac:dyDescent="0.2">
      <c r="A166" s="165" t="s">
        <v>180</v>
      </c>
      <c r="B166" s="166"/>
      <c r="C166" s="167"/>
      <c r="D166" s="97" t="s">
        <v>181</v>
      </c>
      <c r="E166" s="45"/>
      <c r="F166" s="47">
        <v>43722</v>
      </c>
      <c r="G166" s="100">
        <v>75000</v>
      </c>
      <c r="H166" s="100">
        <v>78300</v>
      </c>
      <c r="I166" s="100">
        <v>78209.039999999994</v>
      </c>
      <c r="J166" s="118">
        <f t="shared" si="62"/>
        <v>0.99883831417624513</v>
      </c>
    </row>
    <row r="167" spans="1:10" x14ac:dyDescent="0.2">
      <c r="A167" s="171" t="s">
        <v>140</v>
      </c>
      <c r="B167" s="172"/>
      <c r="C167" s="173"/>
      <c r="D167" s="98" t="s">
        <v>19</v>
      </c>
      <c r="E167" s="50"/>
      <c r="F167" s="67"/>
      <c r="G167" s="65">
        <v>15000</v>
      </c>
      <c r="H167" s="65">
        <v>50000</v>
      </c>
      <c r="I167" s="65">
        <v>50000</v>
      </c>
      <c r="J167" s="119">
        <f t="shared" si="62"/>
        <v>1</v>
      </c>
    </row>
    <row r="168" spans="1:10" x14ac:dyDescent="0.2">
      <c r="A168" s="162">
        <v>3</v>
      </c>
      <c r="B168" s="163"/>
      <c r="C168" s="164"/>
      <c r="D168" s="99" t="s">
        <v>95</v>
      </c>
      <c r="E168" s="50"/>
      <c r="F168" s="67"/>
      <c r="G168" s="65">
        <f t="shared" ref="G168:I169" si="71">G167</f>
        <v>15000</v>
      </c>
      <c r="H168" s="65">
        <f t="shared" si="71"/>
        <v>50000</v>
      </c>
      <c r="I168" s="65">
        <f t="shared" si="71"/>
        <v>50000</v>
      </c>
      <c r="J168" s="119">
        <f t="shared" si="62"/>
        <v>1</v>
      </c>
    </row>
    <row r="169" spans="1:10" x14ac:dyDescent="0.2">
      <c r="A169" s="168">
        <v>37</v>
      </c>
      <c r="B169" s="169"/>
      <c r="C169" s="170"/>
      <c r="D169" s="99" t="s">
        <v>182</v>
      </c>
      <c r="E169" s="50"/>
      <c r="F169" s="67"/>
      <c r="G169" s="65">
        <f t="shared" si="71"/>
        <v>15000</v>
      </c>
      <c r="H169" s="65">
        <f t="shared" si="71"/>
        <v>50000</v>
      </c>
      <c r="I169" s="65">
        <f t="shared" si="71"/>
        <v>50000</v>
      </c>
      <c r="J169" s="119">
        <f t="shared" si="62"/>
        <v>1</v>
      </c>
    </row>
    <row r="170" spans="1:10" x14ac:dyDescent="0.2">
      <c r="A170" s="171" t="s">
        <v>145</v>
      </c>
      <c r="B170" s="172"/>
      <c r="C170" s="173"/>
      <c r="D170" s="98" t="s">
        <v>151</v>
      </c>
      <c r="E170" s="50"/>
      <c r="F170" s="67"/>
      <c r="G170" s="65">
        <f>G166-G167</f>
        <v>60000</v>
      </c>
      <c r="H170" s="65">
        <f t="shared" ref="H170:I170" si="72">H166-H167</f>
        <v>28300</v>
      </c>
      <c r="I170" s="65">
        <f t="shared" si="72"/>
        <v>28209.039999999994</v>
      </c>
      <c r="J170" s="119">
        <f t="shared" si="62"/>
        <v>0.99678586572438144</v>
      </c>
    </row>
    <row r="171" spans="1:10" x14ac:dyDescent="0.2">
      <c r="A171" s="162">
        <v>3</v>
      </c>
      <c r="B171" s="163"/>
      <c r="C171" s="164"/>
      <c r="D171" s="99" t="s">
        <v>95</v>
      </c>
      <c r="E171" s="50"/>
      <c r="F171" s="67"/>
      <c r="G171" s="65">
        <f>G170</f>
        <v>60000</v>
      </c>
      <c r="H171" s="65">
        <f>H170</f>
        <v>28300</v>
      </c>
      <c r="I171" s="65">
        <f>I170</f>
        <v>28209.039999999994</v>
      </c>
      <c r="J171" s="119">
        <f t="shared" si="62"/>
        <v>0.99678586572438144</v>
      </c>
    </row>
    <row r="172" spans="1:10" x14ac:dyDescent="0.2">
      <c r="A172" s="168">
        <v>37</v>
      </c>
      <c r="B172" s="169"/>
      <c r="C172" s="170"/>
      <c r="D172" s="99" t="s">
        <v>182</v>
      </c>
      <c r="E172" s="50"/>
      <c r="F172" s="67"/>
      <c r="G172" s="65">
        <v>60000</v>
      </c>
      <c r="H172" s="65">
        <f>H171</f>
        <v>28300</v>
      </c>
      <c r="I172" s="65">
        <f>I171</f>
        <v>28209.039999999994</v>
      </c>
      <c r="J172" s="119">
        <f t="shared" si="62"/>
        <v>0.99678586572438144</v>
      </c>
    </row>
    <row r="173" spans="1:10" ht="28" x14ac:dyDescent="0.2">
      <c r="A173" s="165" t="s">
        <v>256</v>
      </c>
      <c r="B173" s="166"/>
      <c r="C173" s="167"/>
      <c r="D173" s="97" t="s">
        <v>183</v>
      </c>
      <c r="E173" s="45"/>
      <c r="F173" s="47">
        <v>10760</v>
      </c>
      <c r="G173" s="100">
        <v>55000</v>
      </c>
      <c r="H173" s="100">
        <v>13500</v>
      </c>
      <c r="I173" s="100">
        <v>13430</v>
      </c>
      <c r="J173" s="118">
        <f t="shared" si="62"/>
        <v>0.99481481481481482</v>
      </c>
    </row>
    <row r="174" spans="1:10" x14ac:dyDescent="0.2">
      <c r="A174" s="171" t="s">
        <v>140</v>
      </c>
      <c r="B174" s="172"/>
      <c r="C174" s="173"/>
      <c r="D174" s="98" t="s">
        <v>19</v>
      </c>
      <c r="E174" s="50"/>
      <c r="F174" s="67"/>
      <c r="G174" s="65">
        <v>5000</v>
      </c>
      <c r="H174" s="65">
        <v>5000</v>
      </c>
      <c r="I174" s="65">
        <v>5000</v>
      </c>
      <c r="J174" s="119">
        <f t="shared" si="62"/>
        <v>1</v>
      </c>
    </row>
    <row r="175" spans="1:10" x14ac:dyDescent="0.2">
      <c r="A175" s="162">
        <v>3</v>
      </c>
      <c r="B175" s="163"/>
      <c r="C175" s="164"/>
      <c r="D175" s="99" t="s">
        <v>95</v>
      </c>
      <c r="E175" s="50"/>
      <c r="F175" s="67"/>
      <c r="G175" s="65">
        <v>5000</v>
      </c>
      <c r="H175" s="65">
        <v>5000</v>
      </c>
      <c r="I175" s="65">
        <v>5000</v>
      </c>
      <c r="J175" s="119">
        <f t="shared" si="62"/>
        <v>1</v>
      </c>
    </row>
    <row r="176" spans="1:10" x14ac:dyDescent="0.2">
      <c r="A176" s="168">
        <v>37</v>
      </c>
      <c r="B176" s="169"/>
      <c r="C176" s="170"/>
      <c r="D176" s="99" t="s">
        <v>182</v>
      </c>
      <c r="E176" s="50"/>
      <c r="F176" s="67"/>
      <c r="G176" s="65">
        <v>5000</v>
      </c>
      <c r="H176" s="65">
        <v>5000</v>
      </c>
      <c r="I176" s="65">
        <v>5000</v>
      </c>
      <c r="J176" s="119">
        <f t="shared" si="62"/>
        <v>1</v>
      </c>
    </row>
    <row r="177" spans="1:10" x14ac:dyDescent="0.2">
      <c r="A177" s="171" t="s">
        <v>145</v>
      </c>
      <c r="B177" s="172"/>
      <c r="C177" s="173"/>
      <c r="D177" s="98" t="s">
        <v>151</v>
      </c>
      <c r="E177" s="50"/>
      <c r="F177" s="67"/>
      <c r="G177" s="65">
        <f>G173-G174</f>
        <v>50000</v>
      </c>
      <c r="H177" s="65">
        <f t="shared" ref="H177:I177" si="73">H173-H174</f>
        <v>8500</v>
      </c>
      <c r="I177" s="65">
        <f t="shared" si="73"/>
        <v>8430</v>
      </c>
      <c r="J177" s="119">
        <f t="shared" si="62"/>
        <v>0.99176470588235299</v>
      </c>
    </row>
    <row r="178" spans="1:10" x14ac:dyDescent="0.2">
      <c r="A178" s="162">
        <v>3</v>
      </c>
      <c r="B178" s="163"/>
      <c r="C178" s="164"/>
      <c r="D178" s="99" t="s">
        <v>95</v>
      </c>
      <c r="E178" s="50"/>
      <c r="F178" s="67"/>
      <c r="G178" s="65">
        <f t="shared" ref="G178:H179" si="74">G177</f>
        <v>50000</v>
      </c>
      <c r="H178" s="65">
        <f t="shared" si="74"/>
        <v>8500</v>
      </c>
      <c r="I178" s="65">
        <f t="shared" ref="I178" si="75">I177</f>
        <v>8430</v>
      </c>
      <c r="J178" s="119">
        <f t="shared" si="62"/>
        <v>0.99176470588235299</v>
      </c>
    </row>
    <row r="179" spans="1:10" x14ac:dyDescent="0.2">
      <c r="A179" s="168">
        <v>37</v>
      </c>
      <c r="B179" s="169"/>
      <c r="C179" s="170"/>
      <c r="D179" s="99" t="s">
        <v>182</v>
      </c>
      <c r="E179" s="50"/>
      <c r="F179" s="67"/>
      <c r="G179" s="65">
        <f t="shared" si="74"/>
        <v>50000</v>
      </c>
      <c r="H179" s="65">
        <f t="shared" si="74"/>
        <v>8500</v>
      </c>
      <c r="I179" s="65">
        <f t="shared" ref="I179" si="76">I178</f>
        <v>8430</v>
      </c>
      <c r="J179" s="119">
        <f t="shared" si="62"/>
        <v>0.99176470588235299</v>
      </c>
    </row>
    <row r="180" spans="1:10" ht="35" customHeight="1" x14ac:dyDescent="0.2">
      <c r="A180" s="165" t="s">
        <v>306</v>
      </c>
      <c r="B180" s="166"/>
      <c r="C180" s="167"/>
      <c r="D180" s="97" t="s">
        <v>184</v>
      </c>
      <c r="E180" s="45"/>
      <c r="F180" s="47">
        <v>10774.83</v>
      </c>
      <c r="G180" s="100">
        <f>SUM(G181)</f>
        <v>20000</v>
      </c>
      <c r="H180" s="100">
        <v>21000</v>
      </c>
      <c r="I180" s="100">
        <v>30760.52</v>
      </c>
      <c r="J180" s="118">
        <f t="shared" si="62"/>
        <v>1.4647866666666667</v>
      </c>
    </row>
    <row r="181" spans="1:10" x14ac:dyDescent="0.2">
      <c r="A181" s="171" t="s">
        <v>145</v>
      </c>
      <c r="B181" s="172"/>
      <c r="C181" s="173"/>
      <c r="D181" s="98" t="s">
        <v>151</v>
      </c>
      <c r="E181" s="50"/>
      <c r="F181" s="67"/>
      <c r="G181" s="65">
        <v>20000</v>
      </c>
      <c r="H181" s="65">
        <f>H180</f>
        <v>21000</v>
      </c>
      <c r="I181" s="65">
        <f>I180</f>
        <v>30760.52</v>
      </c>
      <c r="J181" s="119">
        <f t="shared" si="62"/>
        <v>1.4647866666666667</v>
      </c>
    </row>
    <row r="182" spans="1:10" x14ac:dyDescent="0.2">
      <c r="A182" s="162">
        <v>3</v>
      </c>
      <c r="B182" s="163"/>
      <c r="C182" s="164"/>
      <c r="D182" s="99" t="s">
        <v>95</v>
      </c>
      <c r="E182" s="50"/>
      <c r="F182" s="67"/>
      <c r="G182" s="65">
        <f>G181</f>
        <v>20000</v>
      </c>
      <c r="H182" s="65">
        <f t="shared" ref="H182:I183" si="77">H181</f>
        <v>21000</v>
      </c>
      <c r="I182" s="65">
        <f t="shared" si="77"/>
        <v>30760.52</v>
      </c>
      <c r="J182" s="119">
        <f t="shared" si="62"/>
        <v>1.4647866666666667</v>
      </c>
    </row>
    <row r="183" spans="1:10" x14ac:dyDescent="0.2">
      <c r="A183" s="168">
        <v>37</v>
      </c>
      <c r="B183" s="169"/>
      <c r="C183" s="170"/>
      <c r="D183" s="99" t="s">
        <v>182</v>
      </c>
      <c r="E183" s="50"/>
      <c r="F183" s="67"/>
      <c r="G183" s="65">
        <f>G182</f>
        <v>20000</v>
      </c>
      <c r="H183" s="65">
        <f t="shared" si="77"/>
        <v>21000</v>
      </c>
      <c r="I183" s="65">
        <f t="shared" si="77"/>
        <v>30760.52</v>
      </c>
      <c r="J183" s="119">
        <f t="shared" si="62"/>
        <v>1.4647866666666667</v>
      </c>
    </row>
    <row r="184" spans="1:10" ht="28" x14ac:dyDescent="0.2">
      <c r="A184" s="165" t="s">
        <v>307</v>
      </c>
      <c r="B184" s="166"/>
      <c r="C184" s="167"/>
      <c r="D184" s="97" t="s">
        <v>185</v>
      </c>
      <c r="E184" s="45"/>
      <c r="F184" s="47">
        <v>0</v>
      </c>
      <c r="G184" s="100">
        <f>SUM(G185)</f>
        <v>1500</v>
      </c>
      <c r="H184" s="100">
        <f t="shared" ref="H184" si="78">SUM(H185)</f>
        <v>1500</v>
      </c>
      <c r="I184" s="100">
        <v>0</v>
      </c>
      <c r="J184" s="118">
        <f t="shared" si="62"/>
        <v>0</v>
      </c>
    </row>
    <row r="185" spans="1:10" x14ac:dyDescent="0.2">
      <c r="A185" s="171" t="s">
        <v>145</v>
      </c>
      <c r="B185" s="172"/>
      <c r="C185" s="173"/>
      <c r="D185" s="98" t="s">
        <v>151</v>
      </c>
      <c r="E185" s="50"/>
      <c r="F185" s="67"/>
      <c r="G185" s="65">
        <v>1500</v>
      </c>
      <c r="H185" s="65">
        <v>1500</v>
      </c>
      <c r="I185" s="65">
        <f>I184</f>
        <v>0</v>
      </c>
      <c r="J185" s="119">
        <f t="shared" si="62"/>
        <v>0</v>
      </c>
    </row>
    <row r="186" spans="1:10" x14ac:dyDescent="0.2">
      <c r="A186" s="162">
        <v>3</v>
      </c>
      <c r="B186" s="163"/>
      <c r="C186" s="164"/>
      <c r="D186" s="99" t="s">
        <v>95</v>
      </c>
      <c r="E186" s="50"/>
      <c r="F186" s="67"/>
      <c r="G186" s="65">
        <v>1500</v>
      </c>
      <c r="H186" s="65">
        <v>1500</v>
      </c>
      <c r="I186" s="65">
        <f t="shared" ref="I186:I187" si="79">I185</f>
        <v>0</v>
      </c>
      <c r="J186" s="119">
        <f t="shared" si="62"/>
        <v>0</v>
      </c>
    </row>
    <row r="187" spans="1:10" x14ac:dyDescent="0.2">
      <c r="A187" s="168">
        <v>37</v>
      </c>
      <c r="B187" s="169"/>
      <c r="C187" s="170"/>
      <c r="D187" s="99" t="s">
        <v>182</v>
      </c>
      <c r="E187" s="50"/>
      <c r="F187" s="67"/>
      <c r="G187" s="65">
        <v>1500</v>
      </c>
      <c r="H187" s="65">
        <v>1500</v>
      </c>
      <c r="I187" s="65">
        <f t="shared" si="79"/>
        <v>0</v>
      </c>
      <c r="J187" s="119">
        <f t="shared" si="62"/>
        <v>0</v>
      </c>
    </row>
    <row r="188" spans="1:10" x14ac:dyDescent="0.2">
      <c r="A188" s="165" t="s">
        <v>318</v>
      </c>
      <c r="B188" s="166"/>
      <c r="C188" s="167"/>
      <c r="D188" s="97" t="s">
        <v>319</v>
      </c>
      <c r="E188" s="45"/>
      <c r="F188" s="47">
        <v>0</v>
      </c>
      <c r="G188" s="100">
        <f>SUM(G189)</f>
        <v>5000</v>
      </c>
      <c r="H188" s="100">
        <f t="shared" ref="H188:I188" si="80">SUM(H189)</f>
        <v>5000</v>
      </c>
      <c r="I188" s="100">
        <f t="shared" si="80"/>
        <v>900</v>
      </c>
      <c r="J188" s="118">
        <f t="shared" si="62"/>
        <v>0.18</v>
      </c>
    </row>
    <row r="189" spans="1:10" ht="15" customHeight="1" x14ac:dyDescent="0.2">
      <c r="A189" s="171" t="s">
        <v>140</v>
      </c>
      <c r="B189" s="172"/>
      <c r="C189" s="173"/>
      <c r="D189" s="98" t="s">
        <v>19</v>
      </c>
      <c r="E189" s="50"/>
      <c r="F189" s="67"/>
      <c r="G189" s="65">
        <v>5000</v>
      </c>
      <c r="H189" s="65">
        <v>5000</v>
      </c>
      <c r="I189" s="65">
        <v>900</v>
      </c>
      <c r="J189" s="119">
        <f t="shared" si="62"/>
        <v>0.18</v>
      </c>
    </row>
    <row r="190" spans="1:10" x14ac:dyDescent="0.2">
      <c r="A190" s="162">
        <v>3</v>
      </c>
      <c r="B190" s="163"/>
      <c r="C190" s="164"/>
      <c r="D190" s="99" t="s">
        <v>95</v>
      </c>
      <c r="E190" s="50"/>
      <c r="F190" s="67"/>
      <c r="G190" s="65">
        <f>G189</f>
        <v>5000</v>
      </c>
      <c r="H190" s="65">
        <f t="shared" ref="H190:I191" si="81">H189</f>
        <v>5000</v>
      </c>
      <c r="I190" s="65">
        <f t="shared" si="81"/>
        <v>900</v>
      </c>
      <c r="J190" s="119">
        <f t="shared" si="62"/>
        <v>0.18</v>
      </c>
    </row>
    <row r="191" spans="1:10" x14ac:dyDescent="0.2">
      <c r="A191" s="168">
        <v>38</v>
      </c>
      <c r="B191" s="169"/>
      <c r="C191" s="170"/>
      <c r="D191" s="99" t="s">
        <v>182</v>
      </c>
      <c r="E191" s="50"/>
      <c r="F191" s="67"/>
      <c r="G191" s="65">
        <f>G190</f>
        <v>5000</v>
      </c>
      <c r="H191" s="65">
        <f t="shared" si="81"/>
        <v>5000</v>
      </c>
      <c r="I191" s="65">
        <f t="shared" si="81"/>
        <v>900</v>
      </c>
      <c r="J191" s="119">
        <f t="shared" si="62"/>
        <v>0.18</v>
      </c>
    </row>
    <row r="192" spans="1:10" ht="42" x14ac:dyDescent="0.2">
      <c r="A192" s="189" t="s">
        <v>186</v>
      </c>
      <c r="B192" s="190"/>
      <c r="C192" s="191"/>
      <c r="D192" s="94" t="s">
        <v>187</v>
      </c>
      <c r="E192" s="95"/>
      <c r="F192" s="71"/>
      <c r="G192" s="96">
        <f>SUM(G193,G197,G201,G208,G212,G216)</f>
        <v>178000</v>
      </c>
      <c r="H192" s="96">
        <f t="shared" ref="H192:I192" si="82">SUM(H193,H197,H201,H208,H212,H216)</f>
        <v>249000</v>
      </c>
      <c r="I192" s="96">
        <f t="shared" si="82"/>
        <v>278718.90000000002</v>
      </c>
      <c r="J192" s="123">
        <f t="shared" si="62"/>
        <v>1.1193530120481929</v>
      </c>
    </row>
    <row r="193" spans="1:10" ht="28" x14ac:dyDescent="0.2">
      <c r="A193" s="177" t="s">
        <v>188</v>
      </c>
      <c r="B193" s="178"/>
      <c r="C193" s="179"/>
      <c r="D193" s="97" t="s">
        <v>294</v>
      </c>
      <c r="E193" s="45"/>
      <c r="F193" s="47">
        <v>0</v>
      </c>
      <c r="G193" s="100">
        <f>SUM(G194)</f>
        <v>27000</v>
      </c>
      <c r="H193" s="100">
        <v>30000</v>
      </c>
      <c r="I193" s="100">
        <v>29816.79</v>
      </c>
      <c r="J193" s="118">
        <f t="shared" si="62"/>
        <v>0.99389300000000003</v>
      </c>
    </row>
    <row r="194" spans="1:10" x14ac:dyDescent="0.2">
      <c r="A194" s="171" t="s">
        <v>145</v>
      </c>
      <c r="B194" s="172"/>
      <c r="C194" s="173"/>
      <c r="D194" s="98" t="s">
        <v>151</v>
      </c>
      <c r="E194" s="50"/>
      <c r="F194" s="67"/>
      <c r="G194" s="65">
        <v>27000</v>
      </c>
      <c r="H194" s="65">
        <f>H193</f>
        <v>30000</v>
      </c>
      <c r="I194" s="65">
        <f>I193</f>
        <v>29816.79</v>
      </c>
      <c r="J194" s="119">
        <f t="shared" si="62"/>
        <v>0.99389300000000003</v>
      </c>
    </row>
    <row r="195" spans="1:10" x14ac:dyDescent="0.2">
      <c r="A195" s="162">
        <v>3</v>
      </c>
      <c r="B195" s="163"/>
      <c r="C195" s="164"/>
      <c r="D195" s="99" t="s">
        <v>95</v>
      </c>
      <c r="E195" s="50"/>
      <c r="F195" s="67"/>
      <c r="G195" s="65">
        <f>G194</f>
        <v>27000</v>
      </c>
      <c r="H195" s="65">
        <f t="shared" ref="H195:I196" si="83">H194</f>
        <v>30000</v>
      </c>
      <c r="I195" s="65">
        <f t="shared" si="83"/>
        <v>29816.79</v>
      </c>
      <c r="J195" s="119">
        <f t="shared" si="62"/>
        <v>0.99389300000000003</v>
      </c>
    </row>
    <row r="196" spans="1:10" x14ac:dyDescent="0.2">
      <c r="A196" s="168">
        <v>31</v>
      </c>
      <c r="B196" s="169"/>
      <c r="C196" s="170"/>
      <c r="D196" s="99" t="s">
        <v>91</v>
      </c>
      <c r="E196" s="50"/>
      <c r="F196" s="67"/>
      <c r="G196" s="65">
        <f>G195</f>
        <v>27000</v>
      </c>
      <c r="H196" s="65">
        <f t="shared" si="83"/>
        <v>30000</v>
      </c>
      <c r="I196" s="65">
        <f t="shared" si="83"/>
        <v>29816.79</v>
      </c>
      <c r="J196" s="119">
        <f t="shared" si="62"/>
        <v>0.99389300000000003</v>
      </c>
    </row>
    <row r="197" spans="1:10" ht="28" x14ac:dyDescent="0.2">
      <c r="A197" s="165" t="s">
        <v>189</v>
      </c>
      <c r="B197" s="166"/>
      <c r="C197" s="167"/>
      <c r="D197" s="97" t="s">
        <v>190</v>
      </c>
      <c r="E197" s="45"/>
      <c r="F197" s="47">
        <v>32978.620000000003</v>
      </c>
      <c r="G197" s="100">
        <f>SUM(G198)</f>
        <v>15000</v>
      </c>
      <c r="H197" s="100">
        <v>18000</v>
      </c>
      <c r="I197" s="100">
        <v>36978.75</v>
      </c>
      <c r="J197" s="118">
        <f t="shared" si="62"/>
        <v>2.0543749999999998</v>
      </c>
    </row>
    <row r="198" spans="1:10" x14ac:dyDescent="0.2">
      <c r="A198" s="171" t="s">
        <v>145</v>
      </c>
      <c r="B198" s="172"/>
      <c r="C198" s="173"/>
      <c r="D198" s="98" t="s">
        <v>151</v>
      </c>
      <c r="E198" s="50"/>
      <c r="F198" s="67"/>
      <c r="G198" s="65">
        <v>15000</v>
      </c>
      <c r="H198" s="65">
        <f>H197</f>
        <v>18000</v>
      </c>
      <c r="I198" s="65">
        <f>I197</f>
        <v>36978.75</v>
      </c>
      <c r="J198" s="119">
        <f t="shared" si="62"/>
        <v>2.0543749999999998</v>
      </c>
    </row>
    <row r="199" spans="1:10" x14ac:dyDescent="0.2">
      <c r="A199" s="162">
        <v>3</v>
      </c>
      <c r="B199" s="163"/>
      <c r="C199" s="164"/>
      <c r="D199" s="99" t="s">
        <v>95</v>
      </c>
      <c r="E199" s="50"/>
      <c r="F199" s="67"/>
      <c r="G199" s="65">
        <f>G198</f>
        <v>15000</v>
      </c>
      <c r="H199" s="65">
        <f t="shared" ref="H199:H200" si="84">H198</f>
        <v>18000</v>
      </c>
      <c r="I199" s="65">
        <f t="shared" ref="I199" si="85">I198</f>
        <v>36978.75</v>
      </c>
      <c r="J199" s="119">
        <f t="shared" si="62"/>
        <v>2.0543749999999998</v>
      </c>
    </row>
    <row r="200" spans="1:10" x14ac:dyDescent="0.2">
      <c r="A200" s="168">
        <v>32</v>
      </c>
      <c r="B200" s="169"/>
      <c r="C200" s="170"/>
      <c r="D200" s="99" t="s">
        <v>103</v>
      </c>
      <c r="E200" s="50"/>
      <c r="F200" s="67"/>
      <c r="G200" s="65">
        <f>G199</f>
        <v>15000</v>
      </c>
      <c r="H200" s="65">
        <f t="shared" si="84"/>
        <v>18000</v>
      </c>
      <c r="I200" s="65">
        <f t="shared" ref="I200" si="86">I199</f>
        <v>36978.75</v>
      </c>
      <c r="J200" s="119">
        <f t="shared" si="62"/>
        <v>2.0543749999999998</v>
      </c>
    </row>
    <row r="201" spans="1:10" x14ac:dyDescent="0.2">
      <c r="A201" s="165" t="s">
        <v>191</v>
      </c>
      <c r="B201" s="166"/>
      <c r="C201" s="167"/>
      <c r="D201" s="97" t="s">
        <v>192</v>
      </c>
      <c r="E201" s="45"/>
      <c r="F201" s="47">
        <v>40252.79</v>
      </c>
      <c r="G201" s="100">
        <v>75000</v>
      </c>
      <c r="H201" s="100">
        <v>75000</v>
      </c>
      <c r="I201" s="100">
        <v>71463.47</v>
      </c>
      <c r="J201" s="118">
        <f t="shared" si="62"/>
        <v>0.95284626666666672</v>
      </c>
    </row>
    <row r="202" spans="1:10" x14ac:dyDescent="0.2">
      <c r="A202" s="159" t="s">
        <v>140</v>
      </c>
      <c r="B202" s="160"/>
      <c r="C202" s="161"/>
      <c r="D202" s="98" t="s">
        <v>19</v>
      </c>
      <c r="E202" s="50"/>
      <c r="F202" s="67"/>
      <c r="G202" s="65">
        <v>10000</v>
      </c>
      <c r="H202" s="65">
        <v>50000</v>
      </c>
      <c r="I202" s="65">
        <v>35000</v>
      </c>
      <c r="J202" s="119">
        <f t="shared" si="62"/>
        <v>0.7</v>
      </c>
    </row>
    <row r="203" spans="1:10" x14ac:dyDescent="0.2">
      <c r="A203" s="162">
        <v>3</v>
      </c>
      <c r="B203" s="163"/>
      <c r="C203" s="164"/>
      <c r="D203" s="99" t="s">
        <v>95</v>
      </c>
      <c r="E203" s="50"/>
      <c r="F203" s="67"/>
      <c r="G203" s="65">
        <v>10000</v>
      </c>
      <c r="H203" s="65">
        <f>H202</f>
        <v>50000</v>
      </c>
      <c r="I203" s="65">
        <f>I202</f>
        <v>35000</v>
      </c>
      <c r="J203" s="119">
        <f t="shared" si="62"/>
        <v>0.7</v>
      </c>
    </row>
    <row r="204" spans="1:10" x14ac:dyDescent="0.2">
      <c r="A204" s="168">
        <v>32</v>
      </c>
      <c r="B204" s="169"/>
      <c r="C204" s="170"/>
      <c r="D204" s="99" t="s">
        <v>103</v>
      </c>
      <c r="E204" s="50"/>
      <c r="F204" s="67"/>
      <c r="G204" s="65">
        <v>10000</v>
      </c>
      <c r="H204" s="65">
        <f>H203</f>
        <v>50000</v>
      </c>
      <c r="I204" s="65">
        <f>I203</f>
        <v>35000</v>
      </c>
      <c r="J204" s="119">
        <f t="shared" si="62"/>
        <v>0.7</v>
      </c>
    </row>
    <row r="205" spans="1:10" x14ac:dyDescent="0.2">
      <c r="A205" s="159" t="s">
        <v>145</v>
      </c>
      <c r="B205" s="160"/>
      <c r="C205" s="161"/>
      <c r="D205" s="98" t="s">
        <v>146</v>
      </c>
      <c r="E205" s="50"/>
      <c r="F205" s="67"/>
      <c r="G205" s="65">
        <f>G201-G202</f>
        <v>65000</v>
      </c>
      <c r="H205" s="65">
        <f t="shared" ref="H205:I205" si="87">H201-H202</f>
        <v>25000</v>
      </c>
      <c r="I205" s="65">
        <f t="shared" si="87"/>
        <v>36463.47</v>
      </c>
      <c r="J205" s="119">
        <f t="shared" si="62"/>
        <v>1.4585388000000001</v>
      </c>
    </row>
    <row r="206" spans="1:10" x14ac:dyDescent="0.2">
      <c r="A206" s="162">
        <v>3</v>
      </c>
      <c r="B206" s="163"/>
      <c r="C206" s="164"/>
      <c r="D206" s="99" t="s">
        <v>95</v>
      </c>
      <c r="E206" s="50"/>
      <c r="F206" s="67"/>
      <c r="G206" s="65">
        <f t="shared" ref="G206:H207" si="88">G205</f>
        <v>65000</v>
      </c>
      <c r="H206" s="65">
        <f t="shared" si="88"/>
        <v>25000</v>
      </c>
      <c r="I206" s="65">
        <f t="shared" ref="I206" si="89">I205</f>
        <v>36463.47</v>
      </c>
      <c r="J206" s="119">
        <f t="shared" si="62"/>
        <v>1.4585388000000001</v>
      </c>
    </row>
    <row r="207" spans="1:10" x14ac:dyDescent="0.2">
      <c r="A207" s="168">
        <v>32</v>
      </c>
      <c r="B207" s="169"/>
      <c r="C207" s="170"/>
      <c r="D207" s="99" t="s">
        <v>103</v>
      </c>
      <c r="E207" s="50"/>
      <c r="F207" s="67"/>
      <c r="G207" s="65">
        <f t="shared" si="88"/>
        <v>65000</v>
      </c>
      <c r="H207" s="65">
        <f t="shared" si="88"/>
        <v>25000</v>
      </c>
      <c r="I207" s="65">
        <f t="shared" ref="I207" si="90">I206</f>
        <v>36463.47</v>
      </c>
      <c r="J207" s="119">
        <f t="shared" si="62"/>
        <v>1.4585388000000001</v>
      </c>
    </row>
    <row r="208" spans="1:10" ht="28" x14ac:dyDescent="0.2">
      <c r="A208" s="165" t="s">
        <v>193</v>
      </c>
      <c r="B208" s="166"/>
      <c r="C208" s="167"/>
      <c r="D208" s="97" t="s">
        <v>287</v>
      </c>
      <c r="E208" s="45"/>
      <c r="F208" s="47">
        <v>31062.38</v>
      </c>
      <c r="G208" s="100">
        <f>SUM(G209)</f>
        <v>20000</v>
      </c>
      <c r="H208" s="100">
        <v>25000</v>
      </c>
      <c r="I208" s="100">
        <v>23891</v>
      </c>
      <c r="J208" s="118">
        <f t="shared" si="62"/>
        <v>0.95564000000000004</v>
      </c>
    </row>
    <row r="209" spans="1:10" ht="14.5" customHeight="1" x14ac:dyDescent="0.2">
      <c r="A209" s="159" t="s">
        <v>145</v>
      </c>
      <c r="B209" s="160"/>
      <c r="C209" s="161"/>
      <c r="D209" s="98" t="s">
        <v>151</v>
      </c>
      <c r="E209" s="50"/>
      <c r="F209" s="67"/>
      <c r="G209" s="65">
        <v>20000</v>
      </c>
      <c r="H209" s="65">
        <f>H208</f>
        <v>25000</v>
      </c>
      <c r="I209" s="65">
        <f>I208</f>
        <v>23891</v>
      </c>
      <c r="J209" s="119">
        <f t="shared" si="62"/>
        <v>0.95564000000000004</v>
      </c>
    </row>
    <row r="210" spans="1:10" x14ac:dyDescent="0.2">
      <c r="A210" s="162">
        <v>3</v>
      </c>
      <c r="B210" s="163"/>
      <c r="C210" s="164"/>
      <c r="D210" s="99" t="s">
        <v>95</v>
      </c>
      <c r="E210" s="50"/>
      <c r="F210" s="67"/>
      <c r="G210" s="65">
        <f>G209</f>
        <v>20000</v>
      </c>
      <c r="H210" s="65">
        <f t="shared" ref="H210:I211" si="91">H209</f>
        <v>25000</v>
      </c>
      <c r="I210" s="65">
        <f t="shared" si="91"/>
        <v>23891</v>
      </c>
      <c r="J210" s="119">
        <f t="shared" si="62"/>
        <v>0.95564000000000004</v>
      </c>
    </row>
    <row r="211" spans="1:10" x14ac:dyDescent="0.2">
      <c r="A211" s="168">
        <v>32</v>
      </c>
      <c r="B211" s="169"/>
      <c r="C211" s="170"/>
      <c r="D211" s="99" t="s">
        <v>103</v>
      </c>
      <c r="E211" s="50"/>
      <c r="F211" s="67"/>
      <c r="G211" s="65">
        <f>G210</f>
        <v>20000</v>
      </c>
      <c r="H211" s="65">
        <f t="shared" si="91"/>
        <v>25000</v>
      </c>
      <c r="I211" s="65">
        <f t="shared" si="91"/>
        <v>23891</v>
      </c>
      <c r="J211" s="119">
        <f t="shared" si="62"/>
        <v>0.95564000000000004</v>
      </c>
    </row>
    <row r="212" spans="1:10" ht="32.5" customHeight="1" x14ac:dyDescent="0.2">
      <c r="A212" s="165" t="s">
        <v>194</v>
      </c>
      <c r="B212" s="166"/>
      <c r="C212" s="167"/>
      <c r="D212" s="97" t="s">
        <v>195</v>
      </c>
      <c r="E212" s="45"/>
      <c r="F212" s="47">
        <v>7790.76</v>
      </c>
      <c r="G212" s="100">
        <f>SUM(G213)</f>
        <v>1000</v>
      </c>
      <c r="H212" s="100">
        <f t="shared" ref="H212" si="92">SUM(H213)</f>
        <v>1000</v>
      </c>
      <c r="I212" s="100">
        <v>10970.39</v>
      </c>
      <c r="J212" s="118">
        <f t="shared" si="62"/>
        <v>10.97039</v>
      </c>
    </row>
    <row r="213" spans="1:10" x14ac:dyDescent="0.2">
      <c r="A213" s="159" t="s">
        <v>145</v>
      </c>
      <c r="B213" s="160"/>
      <c r="C213" s="161"/>
      <c r="D213" s="98" t="s">
        <v>151</v>
      </c>
      <c r="E213" s="50"/>
      <c r="F213" s="67"/>
      <c r="G213" s="65">
        <v>1000</v>
      </c>
      <c r="H213" s="65">
        <v>1000</v>
      </c>
      <c r="I213" s="65">
        <f>I212</f>
        <v>10970.39</v>
      </c>
      <c r="J213" s="119">
        <f t="shared" si="62"/>
        <v>10.97039</v>
      </c>
    </row>
    <row r="214" spans="1:10" x14ac:dyDescent="0.2">
      <c r="A214" s="162">
        <v>3</v>
      </c>
      <c r="B214" s="163"/>
      <c r="C214" s="164"/>
      <c r="D214" s="99" t="s">
        <v>95</v>
      </c>
      <c r="E214" s="50"/>
      <c r="F214" s="67"/>
      <c r="G214" s="65">
        <f>G213</f>
        <v>1000</v>
      </c>
      <c r="H214" s="65">
        <f>H213</f>
        <v>1000</v>
      </c>
      <c r="I214" s="65">
        <f>I213</f>
        <v>10970.39</v>
      </c>
      <c r="J214" s="119">
        <f t="shared" si="62"/>
        <v>10.97039</v>
      </c>
    </row>
    <row r="215" spans="1:10" x14ac:dyDescent="0.2">
      <c r="A215" s="168">
        <v>32</v>
      </c>
      <c r="B215" s="169"/>
      <c r="C215" s="170"/>
      <c r="D215" s="99" t="s">
        <v>108</v>
      </c>
      <c r="E215" s="50"/>
      <c r="F215" s="67"/>
      <c r="G215" s="65">
        <f>G214</f>
        <v>1000</v>
      </c>
      <c r="H215" s="65">
        <f t="shared" ref="H215:I215" si="93">H214</f>
        <v>1000</v>
      </c>
      <c r="I215" s="65">
        <f t="shared" si="93"/>
        <v>10970.39</v>
      </c>
      <c r="J215" s="119">
        <f t="shared" si="62"/>
        <v>10.97039</v>
      </c>
    </row>
    <row r="216" spans="1:10" ht="28" x14ac:dyDescent="0.2">
      <c r="A216" s="165" t="s">
        <v>196</v>
      </c>
      <c r="B216" s="166"/>
      <c r="C216" s="167"/>
      <c r="D216" s="97" t="s">
        <v>197</v>
      </c>
      <c r="E216" s="45"/>
      <c r="F216" s="47">
        <v>46460.22</v>
      </c>
      <c r="G216" s="100">
        <v>40000</v>
      </c>
      <c r="H216" s="100">
        <v>100000</v>
      </c>
      <c r="I216" s="100">
        <v>105598.5</v>
      </c>
      <c r="J216" s="118">
        <f t="shared" si="62"/>
        <v>1.055985</v>
      </c>
    </row>
    <row r="217" spans="1:10" x14ac:dyDescent="0.2">
      <c r="A217" s="159" t="s">
        <v>140</v>
      </c>
      <c r="B217" s="160"/>
      <c r="C217" s="161"/>
      <c r="D217" s="98" t="s">
        <v>19</v>
      </c>
      <c r="E217" s="50"/>
      <c r="F217" s="67"/>
      <c r="G217" s="65">
        <v>8000</v>
      </c>
      <c r="H217" s="65">
        <v>8000</v>
      </c>
      <c r="I217" s="65">
        <v>8000</v>
      </c>
      <c r="J217" s="119">
        <f t="shared" ref="J217:J280" si="94">I217/H217</f>
        <v>1</v>
      </c>
    </row>
    <row r="218" spans="1:10" x14ac:dyDescent="0.2">
      <c r="A218" s="162">
        <v>3</v>
      </c>
      <c r="B218" s="163"/>
      <c r="C218" s="164"/>
      <c r="D218" s="99" t="s">
        <v>95</v>
      </c>
      <c r="E218" s="50"/>
      <c r="F218" s="67"/>
      <c r="G218" s="65">
        <v>8000</v>
      </c>
      <c r="H218" s="65">
        <v>8000</v>
      </c>
      <c r="I218" s="65">
        <v>8000</v>
      </c>
      <c r="J218" s="119">
        <f t="shared" si="94"/>
        <v>1</v>
      </c>
    </row>
    <row r="219" spans="1:10" x14ac:dyDescent="0.2">
      <c r="A219" s="168">
        <v>32</v>
      </c>
      <c r="B219" s="169"/>
      <c r="C219" s="170"/>
      <c r="D219" s="99" t="s">
        <v>108</v>
      </c>
      <c r="E219" s="50"/>
      <c r="F219" s="67"/>
      <c r="G219" s="65">
        <v>8000</v>
      </c>
      <c r="H219" s="65">
        <v>8000</v>
      </c>
      <c r="I219" s="65">
        <v>8000</v>
      </c>
      <c r="J219" s="119">
        <f t="shared" si="94"/>
        <v>1</v>
      </c>
    </row>
    <row r="220" spans="1:10" x14ac:dyDescent="0.2">
      <c r="A220" s="159" t="s">
        <v>145</v>
      </c>
      <c r="B220" s="160"/>
      <c r="C220" s="161"/>
      <c r="D220" s="98" t="s">
        <v>146</v>
      </c>
      <c r="E220" s="50"/>
      <c r="F220" s="67"/>
      <c r="G220" s="65">
        <f>G216-G217</f>
        <v>32000</v>
      </c>
      <c r="H220" s="65">
        <f t="shared" ref="H220:I220" si="95">H216-H217</f>
        <v>92000</v>
      </c>
      <c r="I220" s="65">
        <f t="shared" si="95"/>
        <v>97598.5</v>
      </c>
      <c r="J220" s="119">
        <f t="shared" si="94"/>
        <v>1.0608532608695651</v>
      </c>
    </row>
    <row r="221" spans="1:10" x14ac:dyDescent="0.2">
      <c r="A221" s="162">
        <v>3</v>
      </c>
      <c r="B221" s="163"/>
      <c r="C221" s="164"/>
      <c r="D221" s="99" t="s">
        <v>95</v>
      </c>
      <c r="E221" s="50"/>
      <c r="F221" s="67"/>
      <c r="G221" s="65">
        <v>32000</v>
      </c>
      <c r="H221" s="65">
        <f>H220</f>
        <v>92000</v>
      </c>
      <c r="I221" s="65">
        <f>I220</f>
        <v>97598.5</v>
      </c>
      <c r="J221" s="119">
        <f t="shared" si="94"/>
        <v>1.0608532608695651</v>
      </c>
    </row>
    <row r="222" spans="1:10" x14ac:dyDescent="0.2">
      <c r="A222" s="168">
        <v>32</v>
      </c>
      <c r="B222" s="169"/>
      <c r="C222" s="170"/>
      <c r="D222" s="99" t="s">
        <v>108</v>
      </c>
      <c r="E222" s="50"/>
      <c r="F222" s="67"/>
      <c r="G222" s="65">
        <v>32000</v>
      </c>
      <c r="H222" s="65">
        <f>H221</f>
        <v>92000</v>
      </c>
      <c r="I222" s="65">
        <f>I221</f>
        <v>97598.5</v>
      </c>
      <c r="J222" s="119">
        <f t="shared" si="94"/>
        <v>1.0608532608695651</v>
      </c>
    </row>
    <row r="223" spans="1:10" ht="28" x14ac:dyDescent="0.2">
      <c r="A223" s="174" t="s">
        <v>198</v>
      </c>
      <c r="B223" s="175"/>
      <c r="C223" s="176"/>
      <c r="D223" s="94" t="s">
        <v>137</v>
      </c>
      <c r="E223" s="95"/>
      <c r="F223" s="71"/>
      <c r="G223" s="96">
        <f>SUM(G224,G231,G238,G245,G252,G259,G266,G273,G280,G287,G294,G301,G308,G315,G322,G329,G336,G343,G350)</f>
        <v>1130000</v>
      </c>
      <c r="H223" s="96">
        <f t="shared" ref="H223:I223" si="96">SUM(H224,H231,H238,H245,H252,H259,H266,H273,H280,H287,H294,H301,H308,H315,H322,H329,H336,H343,H350)</f>
        <v>1382000</v>
      </c>
      <c r="I223" s="96">
        <f t="shared" si="96"/>
        <v>1268343.8499999999</v>
      </c>
      <c r="J223" s="123">
        <f t="shared" si="94"/>
        <v>0.91775965991316921</v>
      </c>
    </row>
    <row r="224" spans="1:10" ht="28" x14ac:dyDescent="0.2">
      <c r="A224" s="165" t="s">
        <v>199</v>
      </c>
      <c r="B224" s="166"/>
      <c r="C224" s="167"/>
      <c r="D224" s="97" t="s">
        <v>200</v>
      </c>
      <c r="E224" s="45"/>
      <c r="F224" s="47">
        <v>295669.43</v>
      </c>
      <c r="G224" s="100">
        <f>150000-20000</f>
        <v>130000</v>
      </c>
      <c r="H224" s="100">
        <v>160000</v>
      </c>
      <c r="I224" s="100">
        <v>213718.82</v>
      </c>
      <c r="J224" s="118">
        <f t="shared" si="94"/>
        <v>1.335742625</v>
      </c>
    </row>
    <row r="225" spans="1:13" x14ac:dyDescent="0.2">
      <c r="A225" s="159" t="s">
        <v>140</v>
      </c>
      <c r="B225" s="160"/>
      <c r="C225" s="161"/>
      <c r="D225" s="98" t="s">
        <v>19</v>
      </c>
      <c r="E225" s="50"/>
      <c r="F225" s="67"/>
      <c r="G225" s="65">
        <v>7500</v>
      </c>
      <c r="H225" s="65">
        <v>7500</v>
      </c>
      <c r="I225" s="65">
        <v>7500</v>
      </c>
      <c r="J225" s="119">
        <f t="shared" si="94"/>
        <v>1</v>
      </c>
    </row>
    <row r="226" spans="1:13" ht="28" x14ac:dyDescent="0.2">
      <c r="A226" s="162">
        <v>4</v>
      </c>
      <c r="B226" s="163"/>
      <c r="C226" s="164"/>
      <c r="D226" s="99" t="s">
        <v>138</v>
      </c>
      <c r="E226" s="50"/>
      <c r="F226" s="67"/>
      <c r="G226" s="65">
        <v>7500</v>
      </c>
      <c r="H226" s="65">
        <v>7500</v>
      </c>
      <c r="I226" s="65">
        <v>7500</v>
      </c>
      <c r="J226" s="119">
        <f t="shared" si="94"/>
        <v>1</v>
      </c>
      <c r="M226" s="84"/>
    </row>
    <row r="227" spans="1:13" ht="28" x14ac:dyDescent="0.2">
      <c r="A227" s="168">
        <v>42</v>
      </c>
      <c r="B227" s="169"/>
      <c r="C227" s="170"/>
      <c r="D227" s="99" t="s">
        <v>48</v>
      </c>
      <c r="E227" s="50"/>
      <c r="F227" s="67"/>
      <c r="G227" s="65">
        <v>7500</v>
      </c>
      <c r="H227" s="65">
        <v>7500</v>
      </c>
      <c r="I227" s="65">
        <v>7500</v>
      </c>
      <c r="J227" s="119">
        <f t="shared" si="94"/>
        <v>1</v>
      </c>
      <c r="M227" s="84"/>
    </row>
    <row r="228" spans="1:13" x14ac:dyDescent="0.2">
      <c r="A228" s="159" t="s">
        <v>145</v>
      </c>
      <c r="B228" s="160"/>
      <c r="C228" s="161"/>
      <c r="D228" s="98" t="s">
        <v>146</v>
      </c>
      <c r="E228" s="50"/>
      <c r="F228" s="67"/>
      <c r="G228" s="65">
        <f>SUM(G224-G225)</f>
        <v>122500</v>
      </c>
      <c r="H228" s="65">
        <f t="shared" ref="H228:I228" si="97">SUM(H224-H225)</f>
        <v>152500</v>
      </c>
      <c r="I228" s="65">
        <f t="shared" si="97"/>
        <v>206218.82</v>
      </c>
      <c r="J228" s="119">
        <f t="shared" si="94"/>
        <v>1.3522545573770492</v>
      </c>
    </row>
    <row r="229" spans="1:13" ht="28" x14ac:dyDescent="0.2">
      <c r="A229" s="162">
        <v>4</v>
      </c>
      <c r="B229" s="163"/>
      <c r="C229" s="164"/>
      <c r="D229" s="99" t="s">
        <v>138</v>
      </c>
      <c r="E229" s="50"/>
      <c r="F229" s="67"/>
      <c r="G229" s="65">
        <f t="shared" ref="G229:H230" si="98">G228</f>
        <v>122500</v>
      </c>
      <c r="H229" s="65">
        <f t="shared" si="98"/>
        <v>152500</v>
      </c>
      <c r="I229" s="65">
        <f t="shared" ref="I229" si="99">I228</f>
        <v>206218.82</v>
      </c>
      <c r="J229" s="119">
        <f t="shared" si="94"/>
        <v>1.3522545573770492</v>
      </c>
    </row>
    <row r="230" spans="1:13" ht="28" x14ac:dyDescent="0.2">
      <c r="A230" s="168">
        <v>42</v>
      </c>
      <c r="B230" s="169"/>
      <c r="C230" s="170"/>
      <c r="D230" s="99" t="s">
        <v>48</v>
      </c>
      <c r="E230" s="50"/>
      <c r="F230" s="67"/>
      <c r="G230" s="65">
        <f t="shared" si="98"/>
        <v>122500</v>
      </c>
      <c r="H230" s="65">
        <f t="shared" si="98"/>
        <v>152500</v>
      </c>
      <c r="I230" s="65">
        <f t="shared" ref="I230" si="100">I229</f>
        <v>206218.82</v>
      </c>
      <c r="J230" s="119">
        <f t="shared" si="94"/>
        <v>1.3522545573770492</v>
      </c>
      <c r="M230" s="101"/>
    </row>
    <row r="231" spans="1:13" x14ac:dyDescent="0.2">
      <c r="A231" s="165" t="s">
        <v>201</v>
      </c>
      <c r="B231" s="166"/>
      <c r="C231" s="167"/>
      <c r="D231" s="97" t="s">
        <v>139</v>
      </c>
      <c r="E231" s="45"/>
      <c r="F231" s="47">
        <v>29015</v>
      </c>
      <c r="G231" s="100">
        <f>20000-10000</f>
        <v>10000</v>
      </c>
      <c r="H231" s="100">
        <v>2000</v>
      </c>
      <c r="I231" s="100">
        <v>1290.3399999999999</v>
      </c>
      <c r="J231" s="118">
        <f t="shared" si="94"/>
        <v>0.64516999999999991</v>
      </c>
    </row>
    <row r="232" spans="1:13" x14ac:dyDescent="0.2">
      <c r="A232" s="159" t="s">
        <v>140</v>
      </c>
      <c r="B232" s="160"/>
      <c r="C232" s="161"/>
      <c r="D232" s="98" t="s">
        <v>19</v>
      </c>
      <c r="E232" s="50"/>
      <c r="F232" s="67"/>
      <c r="G232" s="65">
        <v>10000</v>
      </c>
      <c r="H232" s="65">
        <v>1000</v>
      </c>
      <c r="I232" s="65">
        <v>1000</v>
      </c>
      <c r="J232" s="119">
        <f t="shared" si="94"/>
        <v>1</v>
      </c>
    </row>
    <row r="233" spans="1:13" ht="28" x14ac:dyDescent="0.2">
      <c r="A233" s="162">
        <v>4</v>
      </c>
      <c r="B233" s="163"/>
      <c r="C233" s="164"/>
      <c r="D233" s="99" t="s">
        <v>138</v>
      </c>
      <c r="E233" s="50"/>
      <c r="F233" s="67"/>
      <c r="G233" s="65">
        <f t="shared" ref="G233:I234" si="101">G232</f>
        <v>10000</v>
      </c>
      <c r="H233" s="65">
        <f t="shared" si="101"/>
        <v>1000</v>
      </c>
      <c r="I233" s="65">
        <f t="shared" si="101"/>
        <v>1000</v>
      </c>
      <c r="J233" s="119">
        <f t="shared" si="94"/>
        <v>1</v>
      </c>
    </row>
    <row r="234" spans="1:13" ht="28" x14ac:dyDescent="0.2">
      <c r="A234" s="168">
        <v>42</v>
      </c>
      <c r="B234" s="169"/>
      <c r="C234" s="170"/>
      <c r="D234" s="99" t="s">
        <v>48</v>
      </c>
      <c r="E234" s="50"/>
      <c r="F234" s="67"/>
      <c r="G234" s="65">
        <f t="shared" si="101"/>
        <v>10000</v>
      </c>
      <c r="H234" s="65">
        <f t="shared" si="101"/>
        <v>1000</v>
      </c>
      <c r="I234" s="65">
        <f t="shared" si="101"/>
        <v>1000</v>
      </c>
      <c r="J234" s="119">
        <f t="shared" si="94"/>
        <v>1</v>
      </c>
    </row>
    <row r="235" spans="1:13" x14ac:dyDescent="0.2">
      <c r="A235" s="159" t="s">
        <v>145</v>
      </c>
      <c r="B235" s="160"/>
      <c r="C235" s="161"/>
      <c r="D235" s="98" t="s">
        <v>202</v>
      </c>
      <c r="E235" s="50"/>
      <c r="F235" s="67"/>
      <c r="G235" s="65">
        <f>SUM(G231-G232)</f>
        <v>0</v>
      </c>
      <c r="H235" s="65">
        <f t="shared" ref="H235:I235" si="102">SUM(H231-H232)</f>
        <v>1000</v>
      </c>
      <c r="I235" s="65">
        <f t="shared" si="102"/>
        <v>290.33999999999992</v>
      </c>
      <c r="J235" s="119">
        <f t="shared" si="94"/>
        <v>0.29033999999999993</v>
      </c>
    </row>
    <row r="236" spans="1:13" ht="28" x14ac:dyDescent="0.2">
      <c r="A236" s="162">
        <v>4</v>
      </c>
      <c r="B236" s="163"/>
      <c r="C236" s="164"/>
      <c r="D236" s="99" t="s">
        <v>138</v>
      </c>
      <c r="E236" s="50"/>
      <c r="F236" s="67"/>
      <c r="G236" s="65">
        <f t="shared" ref="G236:H237" si="103">G235</f>
        <v>0</v>
      </c>
      <c r="H236" s="65">
        <f t="shared" si="103"/>
        <v>1000</v>
      </c>
      <c r="I236" s="65">
        <f t="shared" ref="I236" si="104">I235</f>
        <v>290.33999999999992</v>
      </c>
      <c r="J236" s="119">
        <f t="shared" si="94"/>
        <v>0.29033999999999993</v>
      </c>
    </row>
    <row r="237" spans="1:13" ht="28" x14ac:dyDescent="0.2">
      <c r="A237" s="168">
        <v>42</v>
      </c>
      <c r="B237" s="169"/>
      <c r="C237" s="170"/>
      <c r="D237" s="99" t="s">
        <v>48</v>
      </c>
      <c r="E237" s="50"/>
      <c r="F237" s="67"/>
      <c r="G237" s="65">
        <f t="shared" si="103"/>
        <v>0</v>
      </c>
      <c r="H237" s="65">
        <f t="shared" si="103"/>
        <v>1000</v>
      </c>
      <c r="I237" s="65">
        <f t="shared" ref="I237" si="105">I236</f>
        <v>290.33999999999992</v>
      </c>
      <c r="J237" s="119">
        <f t="shared" si="94"/>
        <v>0.29033999999999993</v>
      </c>
    </row>
    <row r="238" spans="1:13" ht="56" x14ac:dyDescent="0.2">
      <c r="A238" s="165" t="s">
        <v>203</v>
      </c>
      <c r="B238" s="166"/>
      <c r="C238" s="167"/>
      <c r="D238" s="97" t="s">
        <v>204</v>
      </c>
      <c r="E238" s="102"/>
      <c r="F238" s="47">
        <v>95955.06</v>
      </c>
      <c r="G238" s="100">
        <f>100000-10000</f>
        <v>90000</v>
      </c>
      <c r="H238" s="100">
        <v>80000</v>
      </c>
      <c r="I238" s="100">
        <v>82992.929999999993</v>
      </c>
      <c r="J238" s="118">
        <f t="shared" si="94"/>
        <v>1.0374116249999998</v>
      </c>
    </row>
    <row r="239" spans="1:13" x14ac:dyDescent="0.2">
      <c r="A239" s="159" t="s">
        <v>140</v>
      </c>
      <c r="B239" s="160"/>
      <c r="C239" s="161"/>
      <c r="D239" s="98" t="s">
        <v>19</v>
      </c>
      <c r="E239" s="50"/>
      <c r="F239" s="67"/>
      <c r="G239" s="65">
        <v>20000</v>
      </c>
      <c r="H239" s="65">
        <v>40000</v>
      </c>
      <c r="I239" s="65">
        <v>25000</v>
      </c>
      <c r="J239" s="119">
        <f t="shared" si="94"/>
        <v>0.625</v>
      </c>
    </row>
    <row r="240" spans="1:13" ht="28" x14ac:dyDescent="0.2">
      <c r="A240" s="162">
        <v>4</v>
      </c>
      <c r="B240" s="163"/>
      <c r="C240" s="164"/>
      <c r="D240" s="99" t="s">
        <v>138</v>
      </c>
      <c r="E240" s="50"/>
      <c r="F240" s="67"/>
      <c r="G240" s="65">
        <v>20000</v>
      </c>
      <c r="H240" s="65">
        <f>H239</f>
        <v>40000</v>
      </c>
      <c r="I240" s="65">
        <f>I239</f>
        <v>25000</v>
      </c>
      <c r="J240" s="119">
        <f t="shared" si="94"/>
        <v>0.625</v>
      </c>
    </row>
    <row r="241" spans="1:10" ht="28" x14ac:dyDescent="0.2">
      <c r="A241" s="168">
        <v>42</v>
      </c>
      <c r="B241" s="169"/>
      <c r="C241" s="170"/>
      <c r="D241" s="99" t="s">
        <v>48</v>
      </c>
      <c r="E241" s="50"/>
      <c r="F241" s="67"/>
      <c r="G241" s="65">
        <v>20000</v>
      </c>
      <c r="H241" s="65">
        <f>H240</f>
        <v>40000</v>
      </c>
      <c r="I241" s="65">
        <f>I240</f>
        <v>25000</v>
      </c>
      <c r="J241" s="119">
        <f t="shared" si="94"/>
        <v>0.625</v>
      </c>
    </row>
    <row r="242" spans="1:10" x14ac:dyDescent="0.2">
      <c r="A242" s="159" t="s">
        <v>145</v>
      </c>
      <c r="B242" s="160"/>
      <c r="C242" s="161"/>
      <c r="D242" s="98" t="s">
        <v>146</v>
      </c>
      <c r="E242" s="50"/>
      <c r="F242" s="67"/>
      <c r="G242" s="65">
        <f>SUM(G238-G239)</f>
        <v>70000</v>
      </c>
      <c r="H242" s="65">
        <f t="shared" ref="H242:I242" si="106">SUM(H238-H239)</f>
        <v>40000</v>
      </c>
      <c r="I242" s="65">
        <f t="shared" si="106"/>
        <v>57992.929999999993</v>
      </c>
      <c r="J242" s="119">
        <f t="shared" si="94"/>
        <v>1.4498232499999999</v>
      </c>
    </row>
    <row r="243" spans="1:10" ht="28" x14ac:dyDescent="0.2">
      <c r="A243" s="162">
        <v>4</v>
      </c>
      <c r="B243" s="163"/>
      <c r="C243" s="164"/>
      <c r="D243" s="99" t="s">
        <v>138</v>
      </c>
      <c r="E243" s="50"/>
      <c r="F243" s="67"/>
      <c r="G243" s="65">
        <f t="shared" ref="G243:H244" si="107">G242</f>
        <v>70000</v>
      </c>
      <c r="H243" s="65">
        <f t="shared" si="107"/>
        <v>40000</v>
      </c>
      <c r="I243" s="65">
        <f t="shared" ref="I243" si="108">I242</f>
        <v>57992.929999999993</v>
      </c>
      <c r="J243" s="119">
        <f t="shared" si="94"/>
        <v>1.4498232499999999</v>
      </c>
    </row>
    <row r="244" spans="1:10" ht="28" x14ac:dyDescent="0.2">
      <c r="A244" s="168">
        <v>42</v>
      </c>
      <c r="B244" s="169"/>
      <c r="C244" s="170"/>
      <c r="D244" s="99" t="s">
        <v>48</v>
      </c>
      <c r="E244" s="50"/>
      <c r="F244" s="67"/>
      <c r="G244" s="65">
        <f t="shared" si="107"/>
        <v>70000</v>
      </c>
      <c r="H244" s="65">
        <f t="shared" si="107"/>
        <v>40000</v>
      </c>
      <c r="I244" s="65">
        <f t="shared" ref="I244" si="109">I243</f>
        <v>57992.929999999993</v>
      </c>
      <c r="J244" s="119">
        <f t="shared" si="94"/>
        <v>1.4498232499999999</v>
      </c>
    </row>
    <row r="245" spans="1:10" ht="28" x14ac:dyDescent="0.2">
      <c r="A245" s="165" t="s">
        <v>206</v>
      </c>
      <c r="B245" s="166"/>
      <c r="C245" s="167"/>
      <c r="D245" s="97" t="s">
        <v>205</v>
      </c>
      <c r="E245" s="45"/>
      <c r="F245" s="47">
        <v>0</v>
      </c>
      <c r="G245" s="100">
        <v>50000</v>
      </c>
      <c r="H245" s="100">
        <v>90000</v>
      </c>
      <c r="I245" s="100">
        <v>87806.67</v>
      </c>
      <c r="J245" s="118">
        <f t="shared" si="94"/>
        <v>0.97562966666666662</v>
      </c>
    </row>
    <row r="246" spans="1:10" x14ac:dyDescent="0.2">
      <c r="A246" s="159" t="s">
        <v>140</v>
      </c>
      <c r="B246" s="160"/>
      <c r="C246" s="161"/>
      <c r="D246" s="98" t="s">
        <v>19</v>
      </c>
      <c r="E246" s="50"/>
      <c r="F246" s="67"/>
      <c r="G246" s="65">
        <v>10000</v>
      </c>
      <c r="H246" s="65">
        <v>50000</v>
      </c>
      <c r="I246" s="65">
        <v>26051</v>
      </c>
      <c r="J246" s="119">
        <f t="shared" si="94"/>
        <v>0.52102000000000004</v>
      </c>
    </row>
    <row r="247" spans="1:10" ht="28" x14ac:dyDescent="0.2">
      <c r="A247" s="162">
        <v>4</v>
      </c>
      <c r="B247" s="163"/>
      <c r="C247" s="164"/>
      <c r="D247" s="99" t="s">
        <v>138</v>
      </c>
      <c r="E247" s="50"/>
      <c r="F247" s="67"/>
      <c r="G247" s="65">
        <f t="shared" ref="G247:I248" si="110">G246</f>
        <v>10000</v>
      </c>
      <c r="H247" s="65">
        <f t="shared" si="110"/>
        <v>50000</v>
      </c>
      <c r="I247" s="65">
        <f t="shared" si="110"/>
        <v>26051</v>
      </c>
      <c r="J247" s="119">
        <f t="shared" si="94"/>
        <v>0.52102000000000004</v>
      </c>
    </row>
    <row r="248" spans="1:10" ht="28" x14ac:dyDescent="0.2">
      <c r="A248" s="168">
        <v>42</v>
      </c>
      <c r="B248" s="169"/>
      <c r="C248" s="170"/>
      <c r="D248" s="99" t="s">
        <v>48</v>
      </c>
      <c r="E248" s="50"/>
      <c r="F248" s="67"/>
      <c r="G248" s="65">
        <f t="shared" si="110"/>
        <v>10000</v>
      </c>
      <c r="H248" s="65">
        <f t="shared" si="110"/>
        <v>50000</v>
      </c>
      <c r="I248" s="65">
        <f t="shared" si="110"/>
        <v>26051</v>
      </c>
      <c r="J248" s="119">
        <f t="shared" si="94"/>
        <v>0.52102000000000004</v>
      </c>
    </row>
    <row r="249" spans="1:10" x14ac:dyDescent="0.2">
      <c r="A249" s="159" t="s">
        <v>145</v>
      </c>
      <c r="B249" s="160"/>
      <c r="C249" s="161"/>
      <c r="D249" s="98" t="s">
        <v>146</v>
      </c>
      <c r="E249" s="50"/>
      <c r="F249" s="67"/>
      <c r="G249" s="65">
        <f>G245-G246</f>
        <v>40000</v>
      </c>
      <c r="H249" s="65">
        <f t="shared" ref="H249:I249" si="111">H245-H246</f>
        <v>40000</v>
      </c>
      <c r="I249" s="65">
        <f t="shared" si="111"/>
        <v>61755.67</v>
      </c>
      <c r="J249" s="119">
        <f t="shared" si="94"/>
        <v>1.54389175</v>
      </c>
    </row>
    <row r="250" spans="1:10" ht="28" x14ac:dyDescent="0.2">
      <c r="A250" s="162">
        <v>4</v>
      </c>
      <c r="B250" s="163"/>
      <c r="C250" s="164"/>
      <c r="D250" s="99" t="s">
        <v>138</v>
      </c>
      <c r="E250" s="50"/>
      <c r="F250" s="67"/>
      <c r="G250" s="65">
        <f>G249</f>
        <v>40000</v>
      </c>
      <c r="H250" s="65">
        <f>H249</f>
        <v>40000</v>
      </c>
      <c r="I250" s="65">
        <f>I249</f>
        <v>61755.67</v>
      </c>
      <c r="J250" s="119">
        <f t="shared" si="94"/>
        <v>1.54389175</v>
      </c>
    </row>
    <row r="251" spans="1:10" ht="28" x14ac:dyDescent="0.2">
      <c r="A251" s="168">
        <v>42</v>
      </c>
      <c r="B251" s="169"/>
      <c r="C251" s="170"/>
      <c r="D251" s="99" t="s">
        <v>48</v>
      </c>
      <c r="E251" s="50"/>
      <c r="F251" s="67"/>
      <c r="G251" s="65">
        <f>SUM(G250)</f>
        <v>40000</v>
      </c>
      <c r="H251" s="65">
        <f>H250</f>
        <v>40000</v>
      </c>
      <c r="I251" s="65">
        <f>I250</f>
        <v>61755.67</v>
      </c>
      <c r="J251" s="119">
        <f t="shared" si="94"/>
        <v>1.54389175</v>
      </c>
    </row>
    <row r="252" spans="1:10" ht="28" x14ac:dyDescent="0.2">
      <c r="A252" s="165" t="s">
        <v>207</v>
      </c>
      <c r="B252" s="166"/>
      <c r="C252" s="167"/>
      <c r="D252" s="97" t="s">
        <v>295</v>
      </c>
      <c r="E252" s="45"/>
      <c r="F252" s="47">
        <v>26246.63</v>
      </c>
      <c r="G252" s="100">
        <v>40000</v>
      </c>
      <c r="H252" s="100">
        <v>30000</v>
      </c>
      <c r="I252" s="100">
        <v>44806.75</v>
      </c>
      <c r="J252" s="118">
        <f t="shared" si="94"/>
        <v>1.4935583333333333</v>
      </c>
    </row>
    <row r="253" spans="1:10" x14ac:dyDescent="0.2">
      <c r="A253" s="159" t="s">
        <v>140</v>
      </c>
      <c r="B253" s="160"/>
      <c r="C253" s="161"/>
      <c r="D253" s="98" t="s">
        <v>19</v>
      </c>
      <c r="E253" s="50"/>
      <c r="F253" s="67"/>
      <c r="G253" s="65">
        <v>5000</v>
      </c>
      <c r="H253" s="65">
        <v>20000</v>
      </c>
      <c r="I253" s="65">
        <v>20000</v>
      </c>
      <c r="J253" s="119">
        <f t="shared" si="94"/>
        <v>1</v>
      </c>
    </row>
    <row r="254" spans="1:10" ht="28" x14ac:dyDescent="0.2">
      <c r="A254" s="162">
        <v>4</v>
      </c>
      <c r="B254" s="163"/>
      <c r="C254" s="164"/>
      <c r="D254" s="99" t="s">
        <v>138</v>
      </c>
      <c r="E254" s="50"/>
      <c r="F254" s="67"/>
      <c r="G254" s="65">
        <v>5000</v>
      </c>
      <c r="H254" s="65">
        <f>H253</f>
        <v>20000</v>
      </c>
      <c r="I254" s="65">
        <f>I253</f>
        <v>20000</v>
      </c>
      <c r="J254" s="119">
        <f t="shared" si="94"/>
        <v>1</v>
      </c>
    </row>
    <row r="255" spans="1:10" ht="28" x14ac:dyDescent="0.2">
      <c r="A255" s="168">
        <v>42</v>
      </c>
      <c r="B255" s="169"/>
      <c r="C255" s="170"/>
      <c r="D255" s="99" t="s">
        <v>48</v>
      </c>
      <c r="E255" s="50"/>
      <c r="F255" s="67"/>
      <c r="G255" s="65">
        <v>5000</v>
      </c>
      <c r="H255" s="65">
        <f>H254</f>
        <v>20000</v>
      </c>
      <c r="I255" s="65">
        <f>I254</f>
        <v>20000</v>
      </c>
      <c r="J255" s="119">
        <f t="shared" si="94"/>
        <v>1</v>
      </c>
    </row>
    <row r="256" spans="1:10" x14ac:dyDescent="0.2">
      <c r="A256" s="159" t="s">
        <v>145</v>
      </c>
      <c r="B256" s="160"/>
      <c r="C256" s="161"/>
      <c r="D256" s="98" t="s">
        <v>146</v>
      </c>
      <c r="E256" s="50"/>
      <c r="F256" s="67"/>
      <c r="G256" s="65">
        <f>G252-G253</f>
        <v>35000</v>
      </c>
      <c r="H256" s="65">
        <f t="shared" ref="H256:I256" si="112">H252-H253</f>
        <v>10000</v>
      </c>
      <c r="I256" s="65">
        <f t="shared" si="112"/>
        <v>24806.75</v>
      </c>
      <c r="J256" s="119">
        <f t="shared" si="94"/>
        <v>2.4806750000000002</v>
      </c>
    </row>
    <row r="257" spans="1:10" ht="28" x14ac:dyDescent="0.2">
      <c r="A257" s="162">
        <v>4</v>
      </c>
      <c r="B257" s="163"/>
      <c r="C257" s="164"/>
      <c r="D257" s="99" t="s">
        <v>138</v>
      </c>
      <c r="E257" s="50"/>
      <c r="F257" s="67"/>
      <c r="G257" s="65">
        <f t="shared" ref="G257:I258" si="113">G256</f>
        <v>35000</v>
      </c>
      <c r="H257" s="65">
        <f t="shared" si="113"/>
        <v>10000</v>
      </c>
      <c r="I257" s="65">
        <f t="shared" si="113"/>
        <v>24806.75</v>
      </c>
      <c r="J257" s="119">
        <f t="shared" si="94"/>
        <v>2.4806750000000002</v>
      </c>
    </row>
    <row r="258" spans="1:10" ht="28" x14ac:dyDescent="0.2">
      <c r="A258" s="168">
        <v>42</v>
      </c>
      <c r="B258" s="169"/>
      <c r="C258" s="170"/>
      <c r="D258" s="99" t="s">
        <v>48</v>
      </c>
      <c r="E258" s="50"/>
      <c r="F258" s="67"/>
      <c r="G258" s="65">
        <f t="shared" si="113"/>
        <v>35000</v>
      </c>
      <c r="H258" s="65">
        <f t="shared" si="113"/>
        <v>10000</v>
      </c>
      <c r="I258" s="65">
        <f t="shared" si="113"/>
        <v>24806.75</v>
      </c>
      <c r="J258" s="119">
        <f t="shared" si="94"/>
        <v>2.4806750000000002</v>
      </c>
    </row>
    <row r="259" spans="1:10" ht="28" x14ac:dyDescent="0.2">
      <c r="A259" s="165" t="s">
        <v>208</v>
      </c>
      <c r="B259" s="166"/>
      <c r="C259" s="167"/>
      <c r="D259" s="97" t="s">
        <v>304</v>
      </c>
      <c r="E259" s="45"/>
      <c r="F259" s="47">
        <v>26246.63</v>
      </c>
      <c r="G259" s="100">
        <v>25000</v>
      </c>
      <c r="H259" s="100">
        <v>10000</v>
      </c>
      <c r="I259" s="100">
        <v>8310</v>
      </c>
      <c r="J259" s="118">
        <f t="shared" si="94"/>
        <v>0.83099999999999996</v>
      </c>
    </row>
    <row r="260" spans="1:10" x14ac:dyDescent="0.2">
      <c r="A260" s="159" t="s">
        <v>140</v>
      </c>
      <c r="B260" s="160"/>
      <c r="C260" s="161"/>
      <c r="D260" s="98" t="s">
        <v>19</v>
      </c>
      <c r="E260" s="50"/>
      <c r="F260" s="67"/>
      <c r="G260" s="65">
        <v>5000</v>
      </c>
      <c r="H260" s="65">
        <v>5000</v>
      </c>
      <c r="I260" s="65">
        <v>0</v>
      </c>
      <c r="J260" s="119">
        <f t="shared" si="94"/>
        <v>0</v>
      </c>
    </row>
    <row r="261" spans="1:10" ht="28" x14ac:dyDescent="0.2">
      <c r="A261" s="162">
        <v>4</v>
      </c>
      <c r="B261" s="163"/>
      <c r="C261" s="164"/>
      <c r="D261" s="99" t="s">
        <v>138</v>
      </c>
      <c r="E261" s="50"/>
      <c r="F261" s="67"/>
      <c r="G261" s="65">
        <v>5000</v>
      </c>
      <c r="H261" s="65">
        <v>5000</v>
      </c>
      <c r="I261" s="65">
        <f>I260</f>
        <v>0</v>
      </c>
      <c r="J261" s="119">
        <f t="shared" si="94"/>
        <v>0</v>
      </c>
    </row>
    <row r="262" spans="1:10" ht="28" x14ac:dyDescent="0.2">
      <c r="A262" s="168">
        <v>42</v>
      </c>
      <c r="B262" s="169"/>
      <c r="C262" s="170"/>
      <c r="D262" s="99" t="s">
        <v>48</v>
      </c>
      <c r="E262" s="50"/>
      <c r="F262" s="67"/>
      <c r="G262" s="65">
        <v>5000</v>
      </c>
      <c r="H262" s="65">
        <v>5000</v>
      </c>
      <c r="I262" s="65">
        <f>I261</f>
        <v>0</v>
      </c>
      <c r="J262" s="119">
        <f t="shared" si="94"/>
        <v>0</v>
      </c>
    </row>
    <row r="263" spans="1:10" x14ac:dyDescent="0.2">
      <c r="A263" s="159" t="s">
        <v>145</v>
      </c>
      <c r="B263" s="160"/>
      <c r="C263" s="161"/>
      <c r="D263" s="98" t="s">
        <v>146</v>
      </c>
      <c r="E263" s="50"/>
      <c r="F263" s="67"/>
      <c r="G263" s="65">
        <f>G259-G260</f>
        <v>20000</v>
      </c>
      <c r="H263" s="65">
        <f t="shared" ref="H263:I263" si="114">H259-H260</f>
        <v>5000</v>
      </c>
      <c r="I263" s="65">
        <f t="shared" si="114"/>
        <v>8310</v>
      </c>
      <c r="J263" s="119">
        <f t="shared" si="94"/>
        <v>1.6619999999999999</v>
      </c>
    </row>
    <row r="264" spans="1:10" ht="28" x14ac:dyDescent="0.2">
      <c r="A264" s="162">
        <v>4</v>
      </c>
      <c r="B264" s="163"/>
      <c r="C264" s="164"/>
      <c r="D264" s="99" t="s">
        <v>138</v>
      </c>
      <c r="E264" s="50"/>
      <c r="F264" s="67"/>
      <c r="G264" s="65">
        <f t="shared" ref="G264:I265" si="115">G263</f>
        <v>20000</v>
      </c>
      <c r="H264" s="65">
        <f t="shared" si="115"/>
        <v>5000</v>
      </c>
      <c r="I264" s="65">
        <f t="shared" si="115"/>
        <v>8310</v>
      </c>
      <c r="J264" s="119">
        <f t="shared" si="94"/>
        <v>1.6619999999999999</v>
      </c>
    </row>
    <row r="265" spans="1:10" ht="28" x14ac:dyDescent="0.2">
      <c r="A265" s="168">
        <v>42</v>
      </c>
      <c r="B265" s="169"/>
      <c r="C265" s="170"/>
      <c r="D265" s="99" t="s">
        <v>48</v>
      </c>
      <c r="E265" s="50"/>
      <c r="F265" s="67"/>
      <c r="G265" s="65">
        <f t="shared" si="115"/>
        <v>20000</v>
      </c>
      <c r="H265" s="65">
        <f t="shared" si="115"/>
        <v>5000</v>
      </c>
      <c r="I265" s="65">
        <f t="shared" si="115"/>
        <v>8310</v>
      </c>
      <c r="J265" s="119">
        <f t="shared" si="94"/>
        <v>1.6619999999999999</v>
      </c>
    </row>
    <row r="266" spans="1:10" ht="28" x14ac:dyDescent="0.2">
      <c r="A266" s="165" t="s">
        <v>210</v>
      </c>
      <c r="B266" s="166"/>
      <c r="C266" s="167"/>
      <c r="D266" s="97" t="s">
        <v>301</v>
      </c>
      <c r="E266" s="102"/>
      <c r="F266" s="47">
        <v>7312.5</v>
      </c>
      <c r="G266" s="100">
        <v>20000</v>
      </c>
      <c r="H266" s="100">
        <v>10000</v>
      </c>
      <c r="I266" s="100">
        <v>0</v>
      </c>
      <c r="J266" s="118">
        <f t="shared" si="94"/>
        <v>0</v>
      </c>
    </row>
    <row r="267" spans="1:10" x14ac:dyDescent="0.2">
      <c r="A267" s="159" t="s">
        <v>140</v>
      </c>
      <c r="B267" s="160"/>
      <c r="C267" s="161"/>
      <c r="D267" s="98" t="s">
        <v>150</v>
      </c>
      <c r="E267" s="50"/>
      <c r="F267" s="67"/>
      <c r="G267" s="65">
        <v>2000</v>
      </c>
      <c r="H267" s="65">
        <v>2000</v>
      </c>
      <c r="I267" s="65">
        <v>0</v>
      </c>
      <c r="J267" s="119">
        <f t="shared" si="94"/>
        <v>0</v>
      </c>
    </row>
    <row r="268" spans="1:10" ht="28" x14ac:dyDescent="0.2">
      <c r="A268" s="162">
        <v>4</v>
      </c>
      <c r="B268" s="163"/>
      <c r="C268" s="164"/>
      <c r="D268" s="99" t="s">
        <v>138</v>
      </c>
      <c r="E268" s="50"/>
      <c r="F268" s="67"/>
      <c r="G268" s="65">
        <v>2000</v>
      </c>
      <c r="H268" s="65">
        <v>2000</v>
      </c>
      <c r="I268" s="65">
        <f>I267</f>
        <v>0</v>
      </c>
      <c r="J268" s="119">
        <f t="shared" si="94"/>
        <v>0</v>
      </c>
    </row>
    <row r="269" spans="1:10" ht="28" x14ac:dyDescent="0.2">
      <c r="A269" s="168">
        <v>42</v>
      </c>
      <c r="B269" s="169"/>
      <c r="C269" s="170"/>
      <c r="D269" s="99" t="s">
        <v>48</v>
      </c>
      <c r="E269" s="50"/>
      <c r="F269" s="67"/>
      <c r="G269" s="65">
        <v>2000</v>
      </c>
      <c r="H269" s="65">
        <v>2000</v>
      </c>
      <c r="I269" s="65">
        <f>I268</f>
        <v>0</v>
      </c>
      <c r="J269" s="119">
        <f t="shared" si="94"/>
        <v>0</v>
      </c>
    </row>
    <row r="270" spans="1:10" x14ac:dyDescent="0.2">
      <c r="A270" s="159" t="s">
        <v>145</v>
      </c>
      <c r="B270" s="160"/>
      <c r="C270" s="161"/>
      <c r="D270" s="98" t="s">
        <v>151</v>
      </c>
      <c r="E270" s="50"/>
      <c r="F270" s="67"/>
      <c r="G270" s="65">
        <f>SUM(G266-G267)</f>
        <v>18000</v>
      </c>
      <c r="H270" s="65">
        <f t="shared" ref="H270:I270" si="116">SUM(H266-H267)</f>
        <v>8000</v>
      </c>
      <c r="I270" s="65">
        <f t="shared" si="116"/>
        <v>0</v>
      </c>
      <c r="J270" s="119">
        <f t="shared" si="94"/>
        <v>0</v>
      </c>
    </row>
    <row r="271" spans="1:10" ht="28" x14ac:dyDescent="0.2">
      <c r="A271" s="162">
        <v>4</v>
      </c>
      <c r="B271" s="163"/>
      <c r="C271" s="164"/>
      <c r="D271" s="99" t="s">
        <v>138</v>
      </c>
      <c r="E271" s="50"/>
      <c r="F271" s="67"/>
      <c r="G271" s="65">
        <f t="shared" ref="G271:I272" si="117">G270</f>
        <v>18000</v>
      </c>
      <c r="H271" s="65">
        <f t="shared" si="117"/>
        <v>8000</v>
      </c>
      <c r="I271" s="65">
        <f t="shared" si="117"/>
        <v>0</v>
      </c>
      <c r="J271" s="119">
        <f t="shared" si="94"/>
        <v>0</v>
      </c>
    </row>
    <row r="272" spans="1:10" ht="28" x14ac:dyDescent="0.2">
      <c r="A272" s="168">
        <v>42</v>
      </c>
      <c r="B272" s="169"/>
      <c r="C272" s="170"/>
      <c r="D272" s="99" t="s">
        <v>48</v>
      </c>
      <c r="E272" s="50"/>
      <c r="F272" s="67"/>
      <c r="G272" s="65">
        <f t="shared" si="117"/>
        <v>18000</v>
      </c>
      <c r="H272" s="65">
        <f t="shared" si="117"/>
        <v>8000</v>
      </c>
      <c r="I272" s="65">
        <f t="shared" si="117"/>
        <v>0</v>
      </c>
      <c r="J272" s="119">
        <f t="shared" si="94"/>
        <v>0</v>
      </c>
    </row>
    <row r="273" spans="1:10" x14ac:dyDescent="0.2">
      <c r="A273" s="165" t="s">
        <v>212</v>
      </c>
      <c r="B273" s="166"/>
      <c r="C273" s="167"/>
      <c r="D273" s="97" t="s">
        <v>209</v>
      </c>
      <c r="E273" s="45"/>
      <c r="F273" s="47">
        <v>0</v>
      </c>
      <c r="G273" s="100">
        <v>10000</v>
      </c>
      <c r="H273" s="100">
        <v>10000</v>
      </c>
      <c r="I273" s="100">
        <v>0</v>
      </c>
      <c r="J273" s="118">
        <f t="shared" si="94"/>
        <v>0</v>
      </c>
    </row>
    <row r="274" spans="1:10" x14ac:dyDescent="0.2">
      <c r="A274" s="159" t="s">
        <v>140</v>
      </c>
      <c r="B274" s="160"/>
      <c r="C274" s="161"/>
      <c r="D274" s="98" t="s">
        <v>19</v>
      </c>
      <c r="E274" s="50"/>
      <c r="F274" s="67"/>
      <c r="G274" s="65">
        <v>1000</v>
      </c>
      <c r="H274" s="65">
        <v>5000</v>
      </c>
      <c r="I274" s="65">
        <v>0</v>
      </c>
      <c r="J274" s="119">
        <f t="shared" si="94"/>
        <v>0</v>
      </c>
    </row>
    <row r="275" spans="1:10" ht="28" x14ac:dyDescent="0.2">
      <c r="A275" s="162">
        <v>4</v>
      </c>
      <c r="B275" s="163"/>
      <c r="C275" s="164"/>
      <c r="D275" s="99" t="s">
        <v>138</v>
      </c>
      <c r="E275" s="50"/>
      <c r="F275" s="67"/>
      <c r="G275" s="65">
        <v>1000</v>
      </c>
      <c r="H275" s="65">
        <f>H274</f>
        <v>5000</v>
      </c>
      <c r="I275" s="65">
        <f>I274</f>
        <v>0</v>
      </c>
      <c r="J275" s="119">
        <f t="shared" si="94"/>
        <v>0</v>
      </c>
    </row>
    <row r="276" spans="1:10" ht="28" x14ac:dyDescent="0.2">
      <c r="A276" s="168">
        <v>42</v>
      </c>
      <c r="B276" s="169"/>
      <c r="C276" s="170"/>
      <c r="D276" s="99" t="s">
        <v>147</v>
      </c>
      <c r="E276" s="50"/>
      <c r="F276" s="67"/>
      <c r="G276" s="65">
        <v>1000</v>
      </c>
      <c r="H276" s="65">
        <f>H275</f>
        <v>5000</v>
      </c>
      <c r="I276" s="65">
        <f>I275</f>
        <v>0</v>
      </c>
      <c r="J276" s="119">
        <f t="shared" si="94"/>
        <v>0</v>
      </c>
    </row>
    <row r="277" spans="1:10" x14ac:dyDescent="0.2">
      <c r="A277" s="159" t="s">
        <v>145</v>
      </c>
      <c r="B277" s="160"/>
      <c r="C277" s="161"/>
      <c r="D277" s="98" t="s">
        <v>146</v>
      </c>
      <c r="E277" s="50"/>
      <c r="F277" s="67"/>
      <c r="G277" s="65">
        <f>SUM(G273-G274)</f>
        <v>9000</v>
      </c>
      <c r="H277" s="65">
        <f t="shared" ref="H277:I277" si="118">SUM(H273-H274)</f>
        <v>5000</v>
      </c>
      <c r="I277" s="65">
        <f t="shared" si="118"/>
        <v>0</v>
      </c>
      <c r="J277" s="119">
        <f t="shared" si="94"/>
        <v>0</v>
      </c>
    </row>
    <row r="278" spans="1:10" ht="28" x14ac:dyDescent="0.2">
      <c r="A278" s="162">
        <v>4</v>
      </c>
      <c r="B278" s="163"/>
      <c r="C278" s="164"/>
      <c r="D278" s="99" t="s">
        <v>138</v>
      </c>
      <c r="E278" s="50"/>
      <c r="F278" s="67"/>
      <c r="G278" s="65">
        <v>9000</v>
      </c>
      <c r="H278" s="65">
        <f>H277</f>
        <v>5000</v>
      </c>
      <c r="I278" s="65">
        <f>I277</f>
        <v>0</v>
      </c>
      <c r="J278" s="119">
        <f t="shared" si="94"/>
        <v>0</v>
      </c>
    </row>
    <row r="279" spans="1:10" ht="28" x14ac:dyDescent="0.2">
      <c r="A279" s="168">
        <v>42</v>
      </c>
      <c r="B279" s="169"/>
      <c r="C279" s="170"/>
      <c r="D279" s="99" t="s">
        <v>48</v>
      </c>
      <c r="E279" s="50"/>
      <c r="F279" s="67"/>
      <c r="G279" s="65">
        <v>9000</v>
      </c>
      <c r="H279" s="65">
        <f>H278</f>
        <v>5000</v>
      </c>
      <c r="I279" s="65">
        <f>I278</f>
        <v>0</v>
      </c>
      <c r="J279" s="119">
        <f t="shared" si="94"/>
        <v>0</v>
      </c>
    </row>
    <row r="280" spans="1:10" ht="28" x14ac:dyDescent="0.2">
      <c r="A280" s="165" t="s">
        <v>214</v>
      </c>
      <c r="B280" s="166"/>
      <c r="C280" s="167"/>
      <c r="D280" s="97" t="s">
        <v>211</v>
      </c>
      <c r="E280" s="45"/>
      <c r="F280" s="47">
        <v>0</v>
      </c>
      <c r="G280" s="100">
        <v>20000</v>
      </c>
      <c r="H280" s="100">
        <v>10000</v>
      </c>
      <c r="I280" s="100">
        <v>0</v>
      </c>
      <c r="J280" s="118">
        <f t="shared" si="94"/>
        <v>0</v>
      </c>
    </row>
    <row r="281" spans="1:10" x14ac:dyDescent="0.2">
      <c r="A281" s="159" t="s">
        <v>140</v>
      </c>
      <c r="B281" s="160"/>
      <c r="C281" s="161"/>
      <c r="D281" s="98" t="s">
        <v>19</v>
      </c>
      <c r="E281" s="50"/>
      <c r="F281" s="67"/>
      <c r="G281" s="65">
        <v>15000</v>
      </c>
      <c r="H281" s="65">
        <v>5000</v>
      </c>
      <c r="I281" s="65">
        <v>0</v>
      </c>
      <c r="J281" s="119">
        <f t="shared" ref="J281:J344" si="119">I281/H281</f>
        <v>0</v>
      </c>
    </row>
    <row r="282" spans="1:10" ht="28" x14ac:dyDescent="0.2">
      <c r="A282" s="162">
        <v>4</v>
      </c>
      <c r="B282" s="163"/>
      <c r="C282" s="164"/>
      <c r="D282" s="99" t="s">
        <v>138</v>
      </c>
      <c r="E282" s="50"/>
      <c r="F282" s="67"/>
      <c r="G282" s="65">
        <f>G281</f>
        <v>15000</v>
      </c>
      <c r="H282" s="65">
        <v>5000</v>
      </c>
      <c r="I282" s="65">
        <f>I281</f>
        <v>0</v>
      </c>
      <c r="J282" s="119">
        <f t="shared" si="119"/>
        <v>0</v>
      </c>
    </row>
    <row r="283" spans="1:10" ht="28" x14ac:dyDescent="0.2">
      <c r="A283" s="168">
        <v>42</v>
      </c>
      <c r="B283" s="169"/>
      <c r="C283" s="170"/>
      <c r="D283" s="99" t="s">
        <v>48</v>
      </c>
      <c r="E283" s="50"/>
      <c r="F283" s="67"/>
      <c r="G283" s="65">
        <f>G282</f>
        <v>15000</v>
      </c>
      <c r="H283" s="65">
        <v>5000</v>
      </c>
      <c r="I283" s="65">
        <f>I282</f>
        <v>0</v>
      </c>
      <c r="J283" s="119">
        <f t="shared" si="119"/>
        <v>0</v>
      </c>
    </row>
    <row r="284" spans="1:10" x14ac:dyDescent="0.2">
      <c r="A284" s="159" t="s">
        <v>145</v>
      </c>
      <c r="B284" s="160"/>
      <c r="C284" s="161"/>
      <c r="D284" s="98" t="s">
        <v>146</v>
      </c>
      <c r="E284" s="50"/>
      <c r="F284" s="67"/>
      <c r="G284" s="65">
        <f>G280-G281</f>
        <v>5000</v>
      </c>
      <c r="H284" s="65">
        <f t="shared" ref="H284:I284" si="120">H280-H281</f>
        <v>5000</v>
      </c>
      <c r="I284" s="65">
        <f t="shared" si="120"/>
        <v>0</v>
      </c>
      <c r="J284" s="119">
        <f t="shared" si="119"/>
        <v>0</v>
      </c>
    </row>
    <row r="285" spans="1:10" ht="28" x14ac:dyDescent="0.2">
      <c r="A285" s="162">
        <v>4</v>
      </c>
      <c r="B285" s="163"/>
      <c r="C285" s="164"/>
      <c r="D285" s="99" t="s">
        <v>138</v>
      </c>
      <c r="E285" s="50"/>
      <c r="F285" s="67"/>
      <c r="G285" s="65">
        <f t="shared" ref="G285:H286" si="121">G284</f>
        <v>5000</v>
      </c>
      <c r="H285" s="65">
        <f t="shared" si="121"/>
        <v>5000</v>
      </c>
      <c r="I285" s="65">
        <f t="shared" ref="I285" si="122">I284</f>
        <v>0</v>
      </c>
      <c r="J285" s="119">
        <f t="shared" si="119"/>
        <v>0</v>
      </c>
    </row>
    <row r="286" spans="1:10" ht="28" x14ac:dyDescent="0.2">
      <c r="A286" s="168">
        <v>42</v>
      </c>
      <c r="B286" s="169"/>
      <c r="C286" s="170"/>
      <c r="D286" s="99" t="s">
        <v>147</v>
      </c>
      <c r="E286" s="50"/>
      <c r="F286" s="67"/>
      <c r="G286" s="65">
        <f t="shared" si="121"/>
        <v>5000</v>
      </c>
      <c r="H286" s="65">
        <f t="shared" si="121"/>
        <v>5000</v>
      </c>
      <c r="I286" s="65">
        <f t="shared" ref="I286" si="123">I285</f>
        <v>0</v>
      </c>
      <c r="J286" s="119">
        <f t="shared" si="119"/>
        <v>0</v>
      </c>
    </row>
    <row r="287" spans="1:10" ht="13.25" customHeight="1" x14ac:dyDescent="0.2">
      <c r="A287" s="165" t="s">
        <v>308</v>
      </c>
      <c r="B287" s="166"/>
      <c r="C287" s="167"/>
      <c r="D287" s="97" t="s">
        <v>213</v>
      </c>
      <c r="E287" s="45"/>
      <c r="F287" s="47">
        <v>5480</v>
      </c>
      <c r="G287" s="100">
        <v>20000</v>
      </c>
      <c r="H287" s="100">
        <f>40000-20000</f>
        <v>20000</v>
      </c>
      <c r="I287" s="100">
        <v>0</v>
      </c>
      <c r="J287" s="118">
        <f t="shared" si="119"/>
        <v>0</v>
      </c>
    </row>
    <row r="288" spans="1:10" x14ac:dyDescent="0.2">
      <c r="A288" s="159" t="s">
        <v>140</v>
      </c>
      <c r="B288" s="160"/>
      <c r="C288" s="161"/>
      <c r="D288" s="98" t="s">
        <v>19</v>
      </c>
      <c r="E288" s="50"/>
      <c r="F288" s="67"/>
      <c r="G288" s="65">
        <v>5000</v>
      </c>
      <c r="H288" s="65">
        <v>10000</v>
      </c>
      <c r="I288" s="65">
        <v>0</v>
      </c>
      <c r="J288" s="119">
        <f t="shared" si="119"/>
        <v>0</v>
      </c>
    </row>
    <row r="289" spans="1:10" ht="25.5" customHeight="1" x14ac:dyDescent="0.2">
      <c r="A289" s="162">
        <v>4</v>
      </c>
      <c r="B289" s="163"/>
      <c r="C289" s="164"/>
      <c r="D289" s="99" t="s">
        <v>138</v>
      </c>
      <c r="E289" s="50"/>
      <c r="F289" s="67"/>
      <c r="G289" s="65">
        <v>5000</v>
      </c>
      <c r="H289" s="65">
        <f>H288</f>
        <v>10000</v>
      </c>
      <c r="I289" s="65">
        <f>I288</f>
        <v>0</v>
      </c>
      <c r="J289" s="119">
        <f t="shared" si="119"/>
        <v>0</v>
      </c>
    </row>
    <row r="290" spans="1:10" ht="25.5" customHeight="1" x14ac:dyDescent="0.2">
      <c r="A290" s="168">
        <v>42</v>
      </c>
      <c r="B290" s="169"/>
      <c r="C290" s="170"/>
      <c r="D290" s="99" t="s">
        <v>48</v>
      </c>
      <c r="E290" s="50"/>
      <c r="F290" s="67"/>
      <c r="G290" s="65">
        <v>5000</v>
      </c>
      <c r="H290" s="65">
        <f>H289</f>
        <v>10000</v>
      </c>
      <c r="I290" s="65">
        <f>I289</f>
        <v>0</v>
      </c>
      <c r="J290" s="119">
        <f t="shared" si="119"/>
        <v>0</v>
      </c>
    </row>
    <row r="291" spans="1:10" x14ac:dyDescent="0.2">
      <c r="A291" s="159" t="s">
        <v>145</v>
      </c>
      <c r="B291" s="160"/>
      <c r="C291" s="161"/>
      <c r="D291" s="98" t="s">
        <v>151</v>
      </c>
      <c r="E291" s="50"/>
      <c r="F291" s="67"/>
      <c r="G291" s="65">
        <f>G287-G288</f>
        <v>15000</v>
      </c>
      <c r="H291" s="65">
        <f t="shared" ref="H291:I291" si="124">H287-H288</f>
        <v>10000</v>
      </c>
      <c r="I291" s="65">
        <f t="shared" si="124"/>
        <v>0</v>
      </c>
      <c r="J291" s="119">
        <f t="shared" si="119"/>
        <v>0</v>
      </c>
    </row>
    <row r="292" spans="1:10" ht="28" x14ac:dyDescent="0.2">
      <c r="A292" s="162">
        <v>4</v>
      </c>
      <c r="B292" s="163"/>
      <c r="C292" s="164"/>
      <c r="D292" s="99" t="s">
        <v>138</v>
      </c>
      <c r="E292" s="50"/>
      <c r="F292" s="67"/>
      <c r="G292" s="65">
        <v>15000</v>
      </c>
      <c r="H292" s="65">
        <f>H291</f>
        <v>10000</v>
      </c>
      <c r="I292" s="65">
        <f>I291</f>
        <v>0</v>
      </c>
      <c r="J292" s="119">
        <f t="shared" si="119"/>
        <v>0</v>
      </c>
    </row>
    <row r="293" spans="1:10" ht="28" x14ac:dyDescent="0.2">
      <c r="A293" s="168">
        <v>42</v>
      </c>
      <c r="B293" s="169"/>
      <c r="C293" s="170"/>
      <c r="D293" s="99" t="s">
        <v>48</v>
      </c>
      <c r="E293" s="50"/>
      <c r="F293" s="67"/>
      <c r="G293" s="65">
        <v>15000</v>
      </c>
      <c r="H293" s="65">
        <f>H292</f>
        <v>10000</v>
      </c>
      <c r="I293" s="65">
        <f>I292</f>
        <v>0</v>
      </c>
      <c r="J293" s="119">
        <f t="shared" si="119"/>
        <v>0</v>
      </c>
    </row>
    <row r="294" spans="1:10" ht="28" x14ac:dyDescent="0.2">
      <c r="A294" s="165" t="s">
        <v>216</v>
      </c>
      <c r="B294" s="166"/>
      <c r="C294" s="167"/>
      <c r="D294" s="97" t="s">
        <v>215</v>
      </c>
      <c r="E294" s="45"/>
      <c r="F294" s="47">
        <v>4270.84</v>
      </c>
      <c r="G294" s="100">
        <v>30000</v>
      </c>
      <c r="H294" s="100">
        <v>30000</v>
      </c>
      <c r="I294" s="100">
        <v>0</v>
      </c>
      <c r="J294" s="118">
        <f t="shared" si="119"/>
        <v>0</v>
      </c>
    </row>
    <row r="295" spans="1:10" x14ac:dyDescent="0.2">
      <c r="A295" s="159" t="s">
        <v>148</v>
      </c>
      <c r="B295" s="160"/>
      <c r="C295" s="161"/>
      <c r="D295" s="98" t="s">
        <v>19</v>
      </c>
      <c r="E295" s="50"/>
      <c r="F295" s="67"/>
      <c r="G295" s="65">
        <v>20000</v>
      </c>
      <c r="H295" s="65">
        <v>20000</v>
      </c>
      <c r="I295" s="65">
        <f>I294</f>
        <v>0</v>
      </c>
      <c r="J295" s="119">
        <f t="shared" si="119"/>
        <v>0</v>
      </c>
    </row>
    <row r="296" spans="1:10" ht="28" x14ac:dyDescent="0.2">
      <c r="A296" s="162">
        <v>4</v>
      </c>
      <c r="B296" s="163"/>
      <c r="C296" s="164"/>
      <c r="D296" s="99" t="s">
        <v>138</v>
      </c>
      <c r="E296" s="50"/>
      <c r="F296" s="67"/>
      <c r="G296" s="65">
        <f t="shared" ref="G296:I297" si="125">G295</f>
        <v>20000</v>
      </c>
      <c r="H296" s="65">
        <f t="shared" si="125"/>
        <v>20000</v>
      </c>
      <c r="I296" s="65">
        <f t="shared" si="125"/>
        <v>0</v>
      </c>
      <c r="J296" s="119">
        <f t="shared" si="119"/>
        <v>0</v>
      </c>
    </row>
    <row r="297" spans="1:10" ht="28" x14ac:dyDescent="0.2">
      <c r="A297" s="168">
        <v>42</v>
      </c>
      <c r="B297" s="169"/>
      <c r="C297" s="170"/>
      <c r="D297" s="99" t="s">
        <v>48</v>
      </c>
      <c r="E297" s="50"/>
      <c r="F297" s="67"/>
      <c r="G297" s="65">
        <f t="shared" si="125"/>
        <v>20000</v>
      </c>
      <c r="H297" s="65">
        <f t="shared" si="125"/>
        <v>20000</v>
      </c>
      <c r="I297" s="65">
        <f t="shared" si="125"/>
        <v>0</v>
      </c>
      <c r="J297" s="119">
        <f t="shared" si="119"/>
        <v>0</v>
      </c>
    </row>
    <row r="298" spans="1:10" x14ac:dyDescent="0.2">
      <c r="A298" s="159" t="s">
        <v>149</v>
      </c>
      <c r="B298" s="160"/>
      <c r="C298" s="161"/>
      <c r="D298" s="98" t="s">
        <v>146</v>
      </c>
      <c r="E298" s="50"/>
      <c r="F298" s="67"/>
      <c r="G298" s="65">
        <f>G294-G295</f>
        <v>10000</v>
      </c>
      <c r="H298" s="65">
        <f>H294-H295</f>
        <v>10000</v>
      </c>
      <c r="I298" s="65">
        <f>I294-I295</f>
        <v>0</v>
      </c>
      <c r="J298" s="119">
        <f t="shared" si="119"/>
        <v>0</v>
      </c>
    </row>
    <row r="299" spans="1:10" ht="28" x14ac:dyDescent="0.2">
      <c r="A299" s="162">
        <v>4</v>
      </c>
      <c r="B299" s="163"/>
      <c r="C299" s="164"/>
      <c r="D299" s="99" t="s">
        <v>138</v>
      </c>
      <c r="E299" s="50"/>
      <c r="F299" s="67"/>
      <c r="G299" s="65">
        <f t="shared" ref="G299:H300" si="126">G298</f>
        <v>10000</v>
      </c>
      <c r="H299" s="65">
        <f t="shared" si="126"/>
        <v>10000</v>
      </c>
      <c r="I299" s="65">
        <f t="shared" ref="I299" si="127">I298</f>
        <v>0</v>
      </c>
      <c r="J299" s="119">
        <f t="shared" si="119"/>
        <v>0</v>
      </c>
    </row>
    <row r="300" spans="1:10" ht="28" x14ac:dyDescent="0.2">
      <c r="A300" s="168">
        <v>42</v>
      </c>
      <c r="B300" s="169"/>
      <c r="C300" s="170"/>
      <c r="D300" s="99" t="s">
        <v>147</v>
      </c>
      <c r="E300" s="50"/>
      <c r="F300" s="67"/>
      <c r="G300" s="65">
        <f t="shared" si="126"/>
        <v>10000</v>
      </c>
      <c r="H300" s="65">
        <f t="shared" si="126"/>
        <v>10000</v>
      </c>
      <c r="I300" s="65">
        <f t="shared" ref="I300" si="128">I299</f>
        <v>0</v>
      </c>
      <c r="J300" s="119">
        <f t="shared" si="119"/>
        <v>0</v>
      </c>
    </row>
    <row r="301" spans="1:10" x14ac:dyDescent="0.2">
      <c r="A301" s="165" t="s">
        <v>309</v>
      </c>
      <c r="B301" s="166"/>
      <c r="C301" s="167"/>
      <c r="D301" s="97" t="s">
        <v>283</v>
      </c>
      <c r="E301" s="45"/>
      <c r="F301" s="47">
        <v>123775.39</v>
      </c>
      <c r="G301" s="100">
        <v>500000</v>
      </c>
      <c r="H301" s="100">
        <v>850000</v>
      </c>
      <c r="I301" s="100">
        <v>804588.35</v>
      </c>
      <c r="J301" s="118">
        <f t="shared" si="119"/>
        <v>0.94657452941176468</v>
      </c>
    </row>
    <row r="302" spans="1:10" x14ac:dyDescent="0.2">
      <c r="A302" s="159" t="s">
        <v>140</v>
      </c>
      <c r="B302" s="160"/>
      <c r="C302" s="161"/>
      <c r="D302" s="98" t="s">
        <v>19</v>
      </c>
      <c r="E302" s="50"/>
      <c r="F302" s="67"/>
      <c r="G302" s="65">
        <v>74675</v>
      </c>
      <c r="H302" s="65">
        <v>0</v>
      </c>
      <c r="I302" s="65">
        <v>154999.98000000001</v>
      </c>
      <c r="J302" s="119"/>
    </row>
    <row r="303" spans="1:10" ht="28" x14ac:dyDescent="0.2">
      <c r="A303" s="162">
        <v>4</v>
      </c>
      <c r="B303" s="163"/>
      <c r="C303" s="164"/>
      <c r="D303" s="99" t="s">
        <v>138</v>
      </c>
      <c r="E303" s="50"/>
      <c r="F303" s="67"/>
      <c r="G303" s="65">
        <v>74675</v>
      </c>
      <c r="H303" s="65">
        <f>H302</f>
        <v>0</v>
      </c>
      <c r="I303" s="65">
        <f>I302</f>
        <v>154999.98000000001</v>
      </c>
      <c r="J303" s="119"/>
    </row>
    <row r="304" spans="1:10" ht="28" x14ac:dyDescent="0.2">
      <c r="A304" s="168">
        <v>42</v>
      </c>
      <c r="B304" s="169"/>
      <c r="C304" s="170"/>
      <c r="D304" s="99" t="s">
        <v>48</v>
      </c>
      <c r="E304" s="50"/>
      <c r="F304" s="67"/>
      <c r="G304" s="65">
        <v>74675</v>
      </c>
      <c r="H304" s="65">
        <f>H303</f>
        <v>0</v>
      </c>
      <c r="I304" s="65">
        <f>I303</f>
        <v>154999.98000000001</v>
      </c>
      <c r="J304" s="119"/>
    </row>
    <row r="305" spans="1:10" x14ac:dyDescent="0.2">
      <c r="A305" s="159" t="s">
        <v>145</v>
      </c>
      <c r="B305" s="160"/>
      <c r="C305" s="161"/>
      <c r="D305" s="98" t="s">
        <v>146</v>
      </c>
      <c r="E305" s="50"/>
      <c r="F305" s="67"/>
      <c r="G305" s="65">
        <f>G301-G302</f>
        <v>425325</v>
      </c>
      <c r="H305" s="65">
        <f t="shared" ref="H305:I305" si="129">H301-H302</f>
        <v>850000</v>
      </c>
      <c r="I305" s="65">
        <f t="shared" si="129"/>
        <v>649588.37</v>
      </c>
      <c r="J305" s="119">
        <f t="shared" si="119"/>
        <v>0.76422161176470582</v>
      </c>
    </row>
    <row r="306" spans="1:10" ht="28" x14ac:dyDescent="0.2">
      <c r="A306" s="162">
        <v>4</v>
      </c>
      <c r="B306" s="163"/>
      <c r="C306" s="164"/>
      <c r="D306" s="99" t="s">
        <v>138</v>
      </c>
      <c r="E306" s="50"/>
      <c r="F306" s="67"/>
      <c r="G306" s="65">
        <f t="shared" ref="G306:H307" si="130">G305</f>
        <v>425325</v>
      </c>
      <c r="H306" s="65">
        <f t="shared" si="130"/>
        <v>850000</v>
      </c>
      <c r="I306" s="65">
        <f t="shared" ref="I306" si="131">I305</f>
        <v>649588.37</v>
      </c>
      <c r="J306" s="119">
        <f t="shared" si="119"/>
        <v>0.76422161176470582</v>
      </c>
    </row>
    <row r="307" spans="1:10" ht="28" x14ac:dyDescent="0.2">
      <c r="A307" s="168">
        <v>42</v>
      </c>
      <c r="B307" s="169"/>
      <c r="C307" s="170"/>
      <c r="D307" s="99" t="s">
        <v>147</v>
      </c>
      <c r="E307" s="50"/>
      <c r="F307" s="67"/>
      <c r="G307" s="65">
        <f t="shared" si="130"/>
        <v>425325</v>
      </c>
      <c r="H307" s="65">
        <f t="shared" si="130"/>
        <v>850000</v>
      </c>
      <c r="I307" s="65">
        <f t="shared" ref="I307" si="132">I306</f>
        <v>649588.37</v>
      </c>
      <c r="J307" s="119">
        <f t="shared" si="119"/>
        <v>0.76422161176470582</v>
      </c>
    </row>
    <row r="308" spans="1:10" ht="42" x14ac:dyDescent="0.2">
      <c r="A308" s="165" t="s">
        <v>310</v>
      </c>
      <c r="B308" s="166"/>
      <c r="C308" s="167"/>
      <c r="D308" s="97" t="s">
        <v>300</v>
      </c>
      <c r="E308" s="102"/>
      <c r="F308" s="47">
        <v>1625</v>
      </c>
      <c r="G308" s="100">
        <v>40000</v>
      </c>
      <c r="H308" s="100">
        <v>20000</v>
      </c>
      <c r="I308" s="100">
        <v>12787.5</v>
      </c>
      <c r="J308" s="118">
        <f t="shared" si="119"/>
        <v>0.63937500000000003</v>
      </c>
    </row>
    <row r="309" spans="1:10" x14ac:dyDescent="0.2">
      <c r="A309" s="159" t="s">
        <v>140</v>
      </c>
      <c r="B309" s="160"/>
      <c r="C309" s="161"/>
      <c r="D309" s="98" t="s">
        <v>150</v>
      </c>
      <c r="E309" s="50"/>
      <c r="F309" s="67"/>
      <c r="G309" s="65">
        <v>10000</v>
      </c>
      <c r="H309" s="65">
        <v>10000</v>
      </c>
      <c r="I309" s="65">
        <v>10000</v>
      </c>
      <c r="J309" s="119">
        <f t="shared" si="119"/>
        <v>1</v>
      </c>
    </row>
    <row r="310" spans="1:10" ht="28" x14ac:dyDescent="0.2">
      <c r="A310" s="162">
        <v>4</v>
      </c>
      <c r="B310" s="163"/>
      <c r="C310" s="164"/>
      <c r="D310" s="99" t="s">
        <v>138</v>
      </c>
      <c r="E310" s="50"/>
      <c r="F310" s="67"/>
      <c r="G310" s="65">
        <f t="shared" ref="G310:H311" si="133">G309</f>
        <v>10000</v>
      </c>
      <c r="H310" s="65">
        <f t="shared" si="133"/>
        <v>10000</v>
      </c>
      <c r="I310" s="65">
        <f t="shared" ref="I310" si="134">I309</f>
        <v>10000</v>
      </c>
      <c r="J310" s="119">
        <f t="shared" si="119"/>
        <v>1</v>
      </c>
    </row>
    <row r="311" spans="1:10" ht="28" x14ac:dyDescent="0.2">
      <c r="A311" s="168">
        <v>42</v>
      </c>
      <c r="B311" s="169"/>
      <c r="C311" s="170"/>
      <c r="D311" s="99" t="s">
        <v>48</v>
      </c>
      <c r="E311" s="103"/>
      <c r="F311" s="67"/>
      <c r="G311" s="65">
        <f t="shared" si="133"/>
        <v>10000</v>
      </c>
      <c r="H311" s="65">
        <f t="shared" si="133"/>
        <v>10000</v>
      </c>
      <c r="I311" s="65">
        <f t="shared" ref="I311" si="135">I310</f>
        <v>10000</v>
      </c>
      <c r="J311" s="119">
        <f t="shared" si="119"/>
        <v>1</v>
      </c>
    </row>
    <row r="312" spans="1:10" x14ac:dyDescent="0.2">
      <c r="A312" s="159" t="s">
        <v>145</v>
      </c>
      <c r="B312" s="160"/>
      <c r="C312" s="161"/>
      <c r="D312" s="98" t="s">
        <v>151</v>
      </c>
      <c r="E312" s="103"/>
      <c r="F312" s="67"/>
      <c r="G312" s="65">
        <f>G308-G309</f>
        <v>30000</v>
      </c>
      <c r="H312" s="65">
        <f t="shared" ref="H312:I312" si="136">H308-H309</f>
        <v>10000</v>
      </c>
      <c r="I312" s="65">
        <f t="shared" si="136"/>
        <v>2787.5</v>
      </c>
      <c r="J312" s="119">
        <f t="shared" si="119"/>
        <v>0.27875</v>
      </c>
    </row>
    <row r="313" spans="1:10" ht="28" x14ac:dyDescent="0.2">
      <c r="A313" s="162">
        <v>4</v>
      </c>
      <c r="B313" s="163"/>
      <c r="C313" s="164"/>
      <c r="D313" s="99" t="s">
        <v>138</v>
      </c>
      <c r="E313" s="103"/>
      <c r="F313" s="67"/>
      <c r="G313" s="65">
        <f t="shared" ref="G313:H314" si="137">G312</f>
        <v>30000</v>
      </c>
      <c r="H313" s="65">
        <f t="shared" si="137"/>
        <v>10000</v>
      </c>
      <c r="I313" s="65">
        <f t="shared" ref="I313" si="138">I312</f>
        <v>2787.5</v>
      </c>
      <c r="J313" s="119">
        <f t="shared" si="119"/>
        <v>0.27875</v>
      </c>
    </row>
    <row r="314" spans="1:10" ht="28" x14ac:dyDescent="0.2">
      <c r="A314" s="168">
        <v>42</v>
      </c>
      <c r="B314" s="169"/>
      <c r="C314" s="170"/>
      <c r="D314" s="99" t="s">
        <v>48</v>
      </c>
      <c r="E314" s="103"/>
      <c r="F314" s="67"/>
      <c r="G314" s="65">
        <f t="shared" si="137"/>
        <v>30000</v>
      </c>
      <c r="H314" s="65">
        <f t="shared" si="137"/>
        <v>10000</v>
      </c>
      <c r="I314" s="65">
        <f t="shared" ref="I314" si="139">I313</f>
        <v>2787.5</v>
      </c>
      <c r="J314" s="119">
        <f t="shared" si="119"/>
        <v>0.27875</v>
      </c>
    </row>
    <row r="315" spans="1:10" x14ac:dyDescent="0.2">
      <c r="A315" s="165" t="s">
        <v>311</v>
      </c>
      <c r="B315" s="166"/>
      <c r="C315" s="167"/>
      <c r="D315" s="97" t="s">
        <v>297</v>
      </c>
      <c r="E315" s="45"/>
      <c r="F315" s="47">
        <v>50322.76</v>
      </c>
      <c r="G315" s="104">
        <f>30000-10000</f>
        <v>20000</v>
      </c>
      <c r="H315" s="104">
        <v>10000</v>
      </c>
      <c r="I315" s="104">
        <v>0</v>
      </c>
      <c r="J315" s="128">
        <f t="shared" si="119"/>
        <v>0</v>
      </c>
    </row>
    <row r="316" spans="1:10" ht="15" customHeight="1" x14ac:dyDescent="0.2">
      <c r="A316" s="159" t="s">
        <v>140</v>
      </c>
      <c r="B316" s="160"/>
      <c r="C316" s="161"/>
      <c r="D316" s="98" t="s">
        <v>150</v>
      </c>
      <c r="E316" s="50"/>
      <c r="F316" s="67"/>
      <c r="G316" s="65">
        <v>2000</v>
      </c>
      <c r="H316" s="65">
        <v>2000</v>
      </c>
      <c r="I316" s="65">
        <v>0</v>
      </c>
      <c r="J316" s="119">
        <f t="shared" si="119"/>
        <v>0</v>
      </c>
    </row>
    <row r="317" spans="1:10" ht="28" x14ac:dyDescent="0.2">
      <c r="A317" s="162">
        <v>4</v>
      </c>
      <c r="B317" s="163"/>
      <c r="C317" s="164"/>
      <c r="D317" s="99" t="s">
        <v>138</v>
      </c>
      <c r="E317" s="50"/>
      <c r="F317" s="67"/>
      <c r="G317" s="65">
        <v>2000</v>
      </c>
      <c r="H317" s="65">
        <v>2000</v>
      </c>
      <c r="I317" s="65">
        <f>I316</f>
        <v>0</v>
      </c>
      <c r="J317" s="119">
        <f t="shared" si="119"/>
        <v>0</v>
      </c>
    </row>
    <row r="318" spans="1:10" ht="28" x14ac:dyDescent="0.2">
      <c r="A318" s="168">
        <v>42</v>
      </c>
      <c r="B318" s="169"/>
      <c r="C318" s="170"/>
      <c r="D318" s="99" t="s">
        <v>48</v>
      </c>
      <c r="E318" s="50"/>
      <c r="F318" s="67"/>
      <c r="G318" s="65">
        <v>2000</v>
      </c>
      <c r="H318" s="65">
        <v>2000</v>
      </c>
      <c r="I318" s="65">
        <f>I317</f>
        <v>0</v>
      </c>
      <c r="J318" s="119">
        <f t="shared" si="119"/>
        <v>0</v>
      </c>
    </row>
    <row r="319" spans="1:10" x14ac:dyDescent="0.2">
      <c r="A319" s="159" t="s">
        <v>145</v>
      </c>
      <c r="B319" s="160"/>
      <c r="C319" s="161"/>
      <c r="D319" s="98" t="s">
        <v>151</v>
      </c>
      <c r="E319" s="50"/>
      <c r="F319" s="67"/>
      <c r="G319" s="65">
        <f>SUM(G315-G316)</f>
        <v>18000</v>
      </c>
      <c r="H319" s="65">
        <f t="shared" ref="H319:I319" si="140">SUM(H315-H316)</f>
        <v>8000</v>
      </c>
      <c r="I319" s="65">
        <f t="shared" si="140"/>
        <v>0</v>
      </c>
      <c r="J319" s="119">
        <f t="shared" si="119"/>
        <v>0</v>
      </c>
    </row>
    <row r="320" spans="1:10" ht="28" x14ac:dyDescent="0.2">
      <c r="A320" s="162">
        <v>4</v>
      </c>
      <c r="B320" s="163"/>
      <c r="C320" s="164"/>
      <c r="D320" s="99" t="s">
        <v>138</v>
      </c>
      <c r="E320" s="50"/>
      <c r="F320" s="67"/>
      <c r="G320" s="65">
        <f>G319</f>
        <v>18000</v>
      </c>
      <c r="H320" s="65">
        <v>8000</v>
      </c>
      <c r="I320" s="65">
        <f>I319</f>
        <v>0</v>
      </c>
      <c r="J320" s="119">
        <f t="shared" si="119"/>
        <v>0</v>
      </c>
    </row>
    <row r="321" spans="1:10" ht="28" x14ac:dyDescent="0.2">
      <c r="A321" s="168">
        <v>42</v>
      </c>
      <c r="B321" s="169"/>
      <c r="C321" s="170"/>
      <c r="D321" s="99" t="s">
        <v>48</v>
      </c>
      <c r="E321" s="50"/>
      <c r="F321" s="67"/>
      <c r="G321" s="65">
        <f>G320</f>
        <v>18000</v>
      </c>
      <c r="H321" s="65">
        <v>8000</v>
      </c>
      <c r="I321" s="65">
        <f>I320</f>
        <v>0</v>
      </c>
      <c r="J321" s="119">
        <f t="shared" si="119"/>
        <v>0</v>
      </c>
    </row>
    <row r="322" spans="1:10" ht="26.5" customHeight="1" x14ac:dyDescent="0.2">
      <c r="A322" s="165" t="s">
        <v>312</v>
      </c>
      <c r="B322" s="166"/>
      <c r="C322" s="167"/>
      <c r="D322" s="97" t="s">
        <v>298</v>
      </c>
      <c r="E322" s="45"/>
      <c r="F322" s="47">
        <v>50322.76</v>
      </c>
      <c r="G322" s="100">
        <v>25000</v>
      </c>
      <c r="H322" s="100">
        <v>15000</v>
      </c>
      <c r="I322" s="100">
        <v>12042.49</v>
      </c>
      <c r="J322" s="118">
        <f t="shared" si="119"/>
        <v>0.80283266666666664</v>
      </c>
    </row>
    <row r="323" spans="1:10" ht="14.5" customHeight="1" x14ac:dyDescent="0.2">
      <c r="A323" s="159" t="s">
        <v>140</v>
      </c>
      <c r="B323" s="160"/>
      <c r="C323" s="161"/>
      <c r="D323" s="98" t="s">
        <v>150</v>
      </c>
      <c r="E323" s="50"/>
      <c r="F323" s="67"/>
      <c r="G323" s="65">
        <v>2000</v>
      </c>
      <c r="H323" s="65">
        <v>2000</v>
      </c>
      <c r="I323" s="65">
        <v>2000</v>
      </c>
      <c r="J323" s="119">
        <f t="shared" si="119"/>
        <v>1</v>
      </c>
    </row>
    <row r="324" spans="1:10" ht="28" x14ac:dyDescent="0.2">
      <c r="A324" s="162">
        <v>4</v>
      </c>
      <c r="B324" s="163"/>
      <c r="C324" s="164"/>
      <c r="D324" s="99" t="s">
        <v>138</v>
      </c>
      <c r="E324" s="50"/>
      <c r="F324" s="67"/>
      <c r="G324" s="65">
        <v>2000</v>
      </c>
      <c r="H324" s="65">
        <v>2000</v>
      </c>
      <c r="I324" s="65">
        <v>2000</v>
      </c>
      <c r="J324" s="119">
        <f t="shared" si="119"/>
        <v>1</v>
      </c>
    </row>
    <row r="325" spans="1:10" ht="28" x14ac:dyDescent="0.2">
      <c r="A325" s="168">
        <v>42</v>
      </c>
      <c r="B325" s="169"/>
      <c r="C325" s="170"/>
      <c r="D325" s="99" t="s">
        <v>48</v>
      </c>
      <c r="E325" s="50"/>
      <c r="F325" s="67"/>
      <c r="G325" s="65">
        <v>2000</v>
      </c>
      <c r="H325" s="65">
        <v>2000</v>
      </c>
      <c r="I325" s="65">
        <v>2000</v>
      </c>
      <c r="J325" s="119">
        <f t="shared" si="119"/>
        <v>1</v>
      </c>
    </row>
    <row r="326" spans="1:10" ht="14.5" customHeight="1" x14ac:dyDescent="0.2">
      <c r="A326" s="159" t="s">
        <v>145</v>
      </c>
      <c r="B326" s="160"/>
      <c r="C326" s="161"/>
      <c r="D326" s="98" t="s">
        <v>151</v>
      </c>
      <c r="E326" s="50"/>
      <c r="F326" s="67"/>
      <c r="G326" s="65">
        <f>SUM(G322-G323)</f>
        <v>23000</v>
      </c>
      <c r="H326" s="65">
        <f t="shared" ref="H326:I326" si="141">SUM(H322-H323)</f>
        <v>13000</v>
      </c>
      <c r="I326" s="65">
        <f t="shared" si="141"/>
        <v>10042.49</v>
      </c>
      <c r="J326" s="119">
        <f t="shared" si="119"/>
        <v>0.77249923076923077</v>
      </c>
    </row>
    <row r="327" spans="1:10" ht="28" x14ac:dyDescent="0.2">
      <c r="A327" s="162">
        <v>4</v>
      </c>
      <c r="B327" s="163"/>
      <c r="C327" s="164"/>
      <c r="D327" s="99" t="s">
        <v>138</v>
      </c>
      <c r="E327" s="50"/>
      <c r="F327" s="67"/>
      <c r="G327" s="65">
        <f t="shared" ref="G327:I328" si="142">G326</f>
        <v>23000</v>
      </c>
      <c r="H327" s="65">
        <f t="shared" si="142"/>
        <v>13000</v>
      </c>
      <c r="I327" s="65">
        <f t="shared" si="142"/>
        <v>10042.49</v>
      </c>
      <c r="J327" s="119">
        <f t="shared" si="119"/>
        <v>0.77249923076923077</v>
      </c>
    </row>
    <row r="328" spans="1:10" ht="28" x14ac:dyDescent="0.2">
      <c r="A328" s="168">
        <v>42</v>
      </c>
      <c r="B328" s="169"/>
      <c r="C328" s="170"/>
      <c r="D328" s="99" t="s">
        <v>48</v>
      </c>
      <c r="E328" s="50"/>
      <c r="F328" s="67"/>
      <c r="G328" s="65">
        <f t="shared" si="142"/>
        <v>23000</v>
      </c>
      <c r="H328" s="65">
        <f t="shared" si="142"/>
        <v>13000</v>
      </c>
      <c r="I328" s="65">
        <f t="shared" si="142"/>
        <v>10042.49</v>
      </c>
      <c r="J328" s="119">
        <f t="shared" si="119"/>
        <v>0.77249923076923077</v>
      </c>
    </row>
    <row r="329" spans="1:10" x14ac:dyDescent="0.2">
      <c r="A329" s="165" t="s">
        <v>313</v>
      </c>
      <c r="B329" s="166"/>
      <c r="C329" s="167"/>
      <c r="D329" s="97" t="s">
        <v>299</v>
      </c>
      <c r="E329" s="45"/>
      <c r="F329" s="47">
        <v>50322.76</v>
      </c>
      <c r="G329" s="100">
        <v>40000</v>
      </c>
      <c r="H329" s="100">
        <v>5000</v>
      </c>
      <c r="I329" s="100">
        <v>0</v>
      </c>
      <c r="J329" s="118">
        <f t="shared" si="119"/>
        <v>0</v>
      </c>
    </row>
    <row r="330" spans="1:10" x14ac:dyDescent="0.2">
      <c r="A330" s="159" t="s">
        <v>140</v>
      </c>
      <c r="B330" s="160"/>
      <c r="C330" s="161"/>
      <c r="D330" s="98" t="s">
        <v>150</v>
      </c>
      <c r="E330" s="50"/>
      <c r="F330" s="67"/>
      <c r="G330" s="65">
        <v>2000</v>
      </c>
      <c r="H330" s="65">
        <v>2000</v>
      </c>
      <c r="I330" s="65">
        <f>I329</f>
        <v>0</v>
      </c>
      <c r="J330" s="119">
        <f t="shared" si="119"/>
        <v>0</v>
      </c>
    </row>
    <row r="331" spans="1:10" ht="28" x14ac:dyDescent="0.2">
      <c r="A331" s="162">
        <v>4</v>
      </c>
      <c r="B331" s="163"/>
      <c r="C331" s="164"/>
      <c r="D331" s="99" t="s">
        <v>138</v>
      </c>
      <c r="E331" s="50"/>
      <c r="F331" s="67"/>
      <c r="G331" s="65">
        <v>2000</v>
      </c>
      <c r="H331" s="65">
        <v>2000</v>
      </c>
      <c r="I331" s="65">
        <f>I330</f>
        <v>0</v>
      </c>
      <c r="J331" s="119">
        <f t="shared" si="119"/>
        <v>0</v>
      </c>
    </row>
    <row r="332" spans="1:10" ht="28" x14ac:dyDescent="0.2">
      <c r="A332" s="168">
        <v>42</v>
      </c>
      <c r="B332" s="169"/>
      <c r="C332" s="170"/>
      <c r="D332" s="99" t="s">
        <v>48</v>
      </c>
      <c r="E332" s="50"/>
      <c r="F332" s="67"/>
      <c r="G332" s="65">
        <v>2000</v>
      </c>
      <c r="H332" s="65">
        <v>2000</v>
      </c>
      <c r="I332" s="65">
        <f>I331</f>
        <v>0</v>
      </c>
      <c r="J332" s="119">
        <f t="shared" si="119"/>
        <v>0</v>
      </c>
    </row>
    <row r="333" spans="1:10" x14ac:dyDescent="0.2">
      <c r="A333" s="159" t="s">
        <v>145</v>
      </c>
      <c r="B333" s="160"/>
      <c r="C333" s="161"/>
      <c r="D333" s="98" t="s">
        <v>151</v>
      </c>
      <c r="E333" s="50"/>
      <c r="F333" s="67"/>
      <c r="G333" s="65">
        <f>SUM(G329-G330)</f>
        <v>38000</v>
      </c>
      <c r="H333" s="65">
        <f t="shared" ref="H333:I333" si="143">SUM(H329-H330)</f>
        <v>3000</v>
      </c>
      <c r="I333" s="65">
        <f t="shared" si="143"/>
        <v>0</v>
      </c>
      <c r="J333" s="119">
        <f t="shared" si="119"/>
        <v>0</v>
      </c>
    </row>
    <row r="334" spans="1:10" ht="28" x14ac:dyDescent="0.2">
      <c r="A334" s="162">
        <v>4</v>
      </c>
      <c r="B334" s="163"/>
      <c r="C334" s="164"/>
      <c r="D334" s="99" t="s">
        <v>138</v>
      </c>
      <c r="E334" s="50"/>
      <c r="F334" s="67"/>
      <c r="G334" s="65">
        <f t="shared" ref="G334:H335" si="144">G333</f>
        <v>38000</v>
      </c>
      <c r="H334" s="65">
        <f t="shared" si="144"/>
        <v>3000</v>
      </c>
      <c r="I334" s="65">
        <f t="shared" ref="I334" si="145">I333</f>
        <v>0</v>
      </c>
      <c r="J334" s="119">
        <f t="shared" si="119"/>
        <v>0</v>
      </c>
    </row>
    <row r="335" spans="1:10" ht="28" x14ac:dyDescent="0.2">
      <c r="A335" s="168">
        <v>42</v>
      </c>
      <c r="B335" s="169"/>
      <c r="C335" s="170"/>
      <c r="D335" s="99" t="s">
        <v>48</v>
      </c>
      <c r="E335" s="50"/>
      <c r="F335" s="67"/>
      <c r="G335" s="65">
        <f t="shared" si="144"/>
        <v>38000</v>
      </c>
      <c r="H335" s="65">
        <f t="shared" si="144"/>
        <v>3000</v>
      </c>
      <c r="I335" s="65">
        <f t="shared" ref="I335" si="146">I334</f>
        <v>0</v>
      </c>
      <c r="J335" s="119">
        <f t="shared" si="119"/>
        <v>0</v>
      </c>
    </row>
    <row r="336" spans="1:10" x14ac:dyDescent="0.2">
      <c r="A336" s="165" t="s">
        <v>314</v>
      </c>
      <c r="B336" s="166"/>
      <c r="C336" s="167"/>
      <c r="D336" s="97" t="s">
        <v>237</v>
      </c>
      <c r="E336" s="102"/>
      <c r="F336" s="47">
        <v>6516.06</v>
      </c>
      <c r="G336" s="100">
        <v>10000</v>
      </c>
      <c r="H336" s="100">
        <v>10000</v>
      </c>
      <c r="I336" s="100">
        <v>0</v>
      </c>
      <c r="J336" s="118">
        <f t="shared" si="119"/>
        <v>0</v>
      </c>
    </row>
    <row r="337" spans="1:12" x14ac:dyDescent="0.2">
      <c r="A337" s="159" t="s">
        <v>140</v>
      </c>
      <c r="B337" s="160"/>
      <c r="C337" s="161"/>
      <c r="D337" s="98" t="s">
        <v>150</v>
      </c>
      <c r="E337" s="50"/>
      <c r="F337" s="67"/>
      <c r="G337" s="65">
        <v>2000</v>
      </c>
      <c r="H337" s="65">
        <v>5000</v>
      </c>
      <c r="I337" s="65">
        <f>I336</f>
        <v>0</v>
      </c>
      <c r="J337" s="119">
        <f t="shared" si="119"/>
        <v>0</v>
      </c>
    </row>
    <row r="338" spans="1:12" ht="28" x14ac:dyDescent="0.2">
      <c r="A338" s="162">
        <v>4</v>
      </c>
      <c r="B338" s="163"/>
      <c r="C338" s="164"/>
      <c r="D338" s="99" t="s">
        <v>138</v>
      </c>
      <c r="E338" s="50"/>
      <c r="F338" s="67"/>
      <c r="G338" s="65">
        <v>2000</v>
      </c>
      <c r="H338" s="65">
        <f>H337</f>
        <v>5000</v>
      </c>
      <c r="I338" s="65">
        <f>I337</f>
        <v>0</v>
      </c>
      <c r="J338" s="119">
        <f t="shared" si="119"/>
        <v>0</v>
      </c>
    </row>
    <row r="339" spans="1:12" ht="28" x14ac:dyDescent="0.2">
      <c r="A339" s="168">
        <v>42</v>
      </c>
      <c r="B339" s="169"/>
      <c r="C339" s="170"/>
      <c r="D339" s="99" t="s">
        <v>48</v>
      </c>
      <c r="E339" s="50"/>
      <c r="F339" s="67"/>
      <c r="G339" s="65">
        <v>2000</v>
      </c>
      <c r="H339" s="65">
        <f>H338</f>
        <v>5000</v>
      </c>
      <c r="I339" s="65">
        <f>I338</f>
        <v>0</v>
      </c>
      <c r="J339" s="119">
        <f t="shared" si="119"/>
        <v>0</v>
      </c>
    </row>
    <row r="340" spans="1:12" x14ac:dyDescent="0.2">
      <c r="A340" s="159" t="s">
        <v>145</v>
      </c>
      <c r="B340" s="160"/>
      <c r="C340" s="161"/>
      <c r="D340" s="98" t="s">
        <v>151</v>
      </c>
      <c r="E340" s="50"/>
      <c r="F340" s="67"/>
      <c r="G340" s="65">
        <f>SUM(G336-G337)</f>
        <v>8000</v>
      </c>
      <c r="H340" s="65">
        <f t="shared" ref="H340:I340" si="147">SUM(H336-H337)</f>
        <v>5000</v>
      </c>
      <c r="I340" s="65">
        <f t="shared" si="147"/>
        <v>0</v>
      </c>
      <c r="J340" s="119">
        <f t="shared" si="119"/>
        <v>0</v>
      </c>
    </row>
    <row r="341" spans="1:12" ht="28" x14ac:dyDescent="0.2">
      <c r="A341" s="162">
        <v>4</v>
      </c>
      <c r="B341" s="163"/>
      <c r="C341" s="164"/>
      <c r="D341" s="99" t="s">
        <v>138</v>
      </c>
      <c r="E341" s="50"/>
      <c r="F341" s="67"/>
      <c r="G341" s="65">
        <v>8000</v>
      </c>
      <c r="H341" s="65">
        <f>H340</f>
        <v>5000</v>
      </c>
      <c r="I341" s="65">
        <f>I340</f>
        <v>0</v>
      </c>
      <c r="J341" s="119">
        <f t="shared" si="119"/>
        <v>0</v>
      </c>
    </row>
    <row r="342" spans="1:12" ht="28" x14ac:dyDescent="0.2">
      <c r="A342" s="168">
        <v>42</v>
      </c>
      <c r="B342" s="169"/>
      <c r="C342" s="170"/>
      <c r="D342" s="99" t="s">
        <v>48</v>
      </c>
      <c r="E342" s="50"/>
      <c r="F342" s="67"/>
      <c r="G342" s="65">
        <v>8000</v>
      </c>
      <c r="H342" s="65">
        <f>H341</f>
        <v>5000</v>
      </c>
      <c r="I342" s="65">
        <f>I341</f>
        <v>0</v>
      </c>
      <c r="J342" s="119">
        <f t="shared" si="119"/>
        <v>0</v>
      </c>
    </row>
    <row r="343" spans="1:12" ht="28" x14ac:dyDescent="0.2">
      <c r="A343" s="165" t="s">
        <v>315</v>
      </c>
      <c r="B343" s="166"/>
      <c r="C343" s="167"/>
      <c r="D343" s="97" t="s">
        <v>257</v>
      </c>
      <c r="E343" s="102"/>
      <c r="F343" s="47">
        <v>0</v>
      </c>
      <c r="G343" s="100">
        <v>10000</v>
      </c>
      <c r="H343" s="100">
        <v>10000</v>
      </c>
      <c r="I343" s="100">
        <v>0</v>
      </c>
      <c r="J343" s="118">
        <f t="shared" si="119"/>
        <v>0</v>
      </c>
    </row>
    <row r="344" spans="1:12" x14ac:dyDescent="0.2">
      <c r="A344" s="159" t="s">
        <v>140</v>
      </c>
      <c r="B344" s="160"/>
      <c r="C344" s="161"/>
      <c r="D344" s="98" t="s">
        <v>150</v>
      </c>
      <c r="E344" s="50"/>
      <c r="F344" s="67"/>
      <c r="G344" s="65">
        <v>2000</v>
      </c>
      <c r="H344" s="65">
        <v>2000</v>
      </c>
      <c r="I344" s="65">
        <f>I343</f>
        <v>0</v>
      </c>
      <c r="J344" s="119">
        <f t="shared" si="119"/>
        <v>0</v>
      </c>
    </row>
    <row r="345" spans="1:12" ht="28" x14ac:dyDescent="0.2">
      <c r="A345" s="162">
        <v>4</v>
      </c>
      <c r="B345" s="163"/>
      <c r="C345" s="164"/>
      <c r="D345" s="99" t="s">
        <v>138</v>
      </c>
      <c r="E345" s="50"/>
      <c r="F345" s="67"/>
      <c r="G345" s="65">
        <v>2000</v>
      </c>
      <c r="H345" s="65">
        <v>2000</v>
      </c>
      <c r="I345" s="65">
        <f>I344</f>
        <v>0</v>
      </c>
      <c r="J345" s="119">
        <f t="shared" ref="J345:J408" si="148">I345/H345</f>
        <v>0</v>
      </c>
    </row>
    <row r="346" spans="1:12" ht="28" x14ac:dyDescent="0.2">
      <c r="A346" s="168">
        <v>42</v>
      </c>
      <c r="B346" s="169"/>
      <c r="C346" s="170"/>
      <c r="D346" s="99" t="s">
        <v>48</v>
      </c>
      <c r="E346" s="50"/>
      <c r="F346" s="67"/>
      <c r="G346" s="65">
        <v>2000</v>
      </c>
      <c r="H346" s="65">
        <v>2000</v>
      </c>
      <c r="I346" s="65">
        <f>I345</f>
        <v>0</v>
      </c>
      <c r="J346" s="119">
        <f t="shared" si="148"/>
        <v>0</v>
      </c>
    </row>
    <row r="347" spans="1:12" x14ac:dyDescent="0.2">
      <c r="A347" s="159" t="s">
        <v>145</v>
      </c>
      <c r="B347" s="160"/>
      <c r="C347" s="161"/>
      <c r="D347" s="98" t="s">
        <v>151</v>
      </c>
      <c r="E347" s="50"/>
      <c r="F347" s="67"/>
      <c r="G347" s="65">
        <f>SUM(G343-G344)</f>
        <v>8000</v>
      </c>
      <c r="H347" s="65">
        <f t="shared" ref="H347:I347" si="149">SUM(H343-H344)</f>
        <v>8000</v>
      </c>
      <c r="I347" s="65">
        <f t="shared" si="149"/>
        <v>0</v>
      </c>
      <c r="J347" s="119">
        <f t="shared" si="148"/>
        <v>0</v>
      </c>
    </row>
    <row r="348" spans="1:12" ht="28" x14ac:dyDescent="0.2">
      <c r="A348" s="162">
        <v>4</v>
      </c>
      <c r="B348" s="163"/>
      <c r="C348" s="164"/>
      <c r="D348" s="99" t="s">
        <v>138</v>
      </c>
      <c r="E348" s="50"/>
      <c r="F348" s="67"/>
      <c r="G348" s="65">
        <v>8000</v>
      </c>
      <c r="H348" s="65">
        <f>H347</f>
        <v>8000</v>
      </c>
      <c r="I348" s="65">
        <f>I347</f>
        <v>0</v>
      </c>
      <c r="J348" s="119">
        <f t="shared" si="148"/>
        <v>0</v>
      </c>
    </row>
    <row r="349" spans="1:12" ht="28" x14ac:dyDescent="0.2">
      <c r="A349" s="168">
        <v>42</v>
      </c>
      <c r="B349" s="169"/>
      <c r="C349" s="170"/>
      <c r="D349" s="99" t="s">
        <v>48</v>
      </c>
      <c r="E349" s="50"/>
      <c r="F349" s="67"/>
      <c r="G349" s="65">
        <v>8000</v>
      </c>
      <c r="H349" s="65">
        <f>H348</f>
        <v>8000</v>
      </c>
      <c r="I349" s="65">
        <f>I348</f>
        <v>0</v>
      </c>
      <c r="J349" s="119">
        <f t="shared" si="148"/>
        <v>0</v>
      </c>
    </row>
    <row r="350" spans="1:12" ht="26.5" customHeight="1" x14ac:dyDescent="0.2">
      <c r="A350" s="165" t="s">
        <v>320</v>
      </c>
      <c r="B350" s="166"/>
      <c r="C350" s="167"/>
      <c r="D350" s="97" t="s">
        <v>321</v>
      </c>
      <c r="E350" s="102"/>
      <c r="F350" s="47">
        <v>0</v>
      </c>
      <c r="G350" s="100">
        <v>40000</v>
      </c>
      <c r="H350" s="100">
        <v>10000</v>
      </c>
      <c r="I350" s="100">
        <v>0</v>
      </c>
      <c r="J350" s="118">
        <f t="shared" si="148"/>
        <v>0</v>
      </c>
    </row>
    <row r="351" spans="1:12" ht="15" customHeight="1" x14ac:dyDescent="0.2">
      <c r="A351" s="159" t="s">
        <v>140</v>
      </c>
      <c r="B351" s="160"/>
      <c r="C351" s="161"/>
      <c r="D351" s="98" t="s">
        <v>150</v>
      </c>
      <c r="E351" s="50"/>
      <c r="F351" s="67"/>
      <c r="G351" s="65">
        <v>16920</v>
      </c>
      <c r="H351" s="65">
        <v>5000</v>
      </c>
      <c r="I351" s="65">
        <v>0</v>
      </c>
      <c r="J351" s="119">
        <f t="shared" si="148"/>
        <v>0</v>
      </c>
      <c r="L351" s="105"/>
    </row>
    <row r="352" spans="1:12" ht="28" x14ac:dyDescent="0.2">
      <c r="A352" s="162">
        <v>4</v>
      </c>
      <c r="B352" s="163"/>
      <c r="C352" s="164"/>
      <c r="D352" s="99" t="s">
        <v>138</v>
      </c>
      <c r="E352" s="50"/>
      <c r="F352" s="67"/>
      <c r="G352" s="65">
        <f>G351</f>
        <v>16920</v>
      </c>
      <c r="H352" s="65">
        <f t="shared" ref="H352:I353" si="150">H351</f>
        <v>5000</v>
      </c>
      <c r="I352" s="65">
        <f t="shared" si="150"/>
        <v>0</v>
      </c>
      <c r="J352" s="119">
        <f t="shared" si="148"/>
        <v>0</v>
      </c>
    </row>
    <row r="353" spans="1:10" ht="28" x14ac:dyDescent="0.2">
      <c r="A353" s="168">
        <v>42</v>
      </c>
      <c r="B353" s="169"/>
      <c r="C353" s="170"/>
      <c r="D353" s="99" t="s">
        <v>48</v>
      </c>
      <c r="E353" s="50"/>
      <c r="F353" s="67"/>
      <c r="G353" s="65">
        <f>G352</f>
        <v>16920</v>
      </c>
      <c r="H353" s="65">
        <f t="shared" si="150"/>
        <v>5000</v>
      </c>
      <c r="I353" s="65">
        <f t="shared" si="150"/>
        <v>0</v>
      </c>
      <c r="J353" s="119">
        <f t="shared" si="148"/>
        <v>0</v>
      </c>
    </row>
    <row r="354" spans="1:10" ht="15" customHeight="1" x14ac:dyDescent="0.2">
      <c r="A354" s="159" t="s">
        <v>145</v>
      </c>
      <c r="B354" s="160"/>
      <c r="C354" s="161"/>
      <c r="D354" s="98" t="s">
        <v>151</v>
      </c>
      <c r="E354" s="50"/>
      <c r="F354" s="67"/>
      <c r="G354" s="65">
        <f>SUM(G350-G351)</f>
        <v>23080</v>
      </c>
      <c r="H354" s="65">
        <f t="shared" ref="H354:I354" si="151">SUM(H350-H351)</f>
        <v>5000</v>
      </c>
      <c r="I354" s="65">
        <f t="shared" si="151"/>
        <v>0</v>
      </c>
      <c r="J354" s="119">
        <f t="shared" si="148"/>
        <v>0</v>
      </c>
    </row>
    <row r="355" spans="1:10" ht="28" x14ac:dyDescent="0.2">
      <c r="A355" s="162">
        <v>4</v>
      </c>
      <c r="B355" s="163"/>
      <c r="C355" s="164"/>
      <c r="D355" s="99" t="s">
        <v>138</v>
      </c>
      <c r="E355" s="50"/>
      <c r="F355" s="67"/>
      <c r="G355" s="65">
        <f t="shared" ref="G355:H356" si="152">G354</f>
        <v>23080</v>
      </c>
      <c r="H355" s="65">
        <f t="shared" si="152"/>
        <v>5000</v>
      </c>
      <c r="I355" s="65">
        <f t="shared" ref="I355" si="153">I354</f>
        <v>0</v>
      </c>
      <c r="J355" s="119">
        <f t="shared" si="148"/>
        <v>0</v>
      </c>
    </row>
    <row r="356" spans="1:10" ht="28" x14ac:dyDescent="0.2">
      <c r="A356" s="168">
        <v>42</v>
      </c>
      <c r="B356" s="169"/>
      <c r="C356" s="170"/>
      <c r="D356" s="99" t="s">
        <v>48</v>
      </c>
      <c r="E356" s="50"/>
      <c r="F356" s="67"/>
      <c r="G356" s="65">
        <f t="shared" si="152"/>
        <v>23080</v>
      </c>
      <c r="H356" s="65">
        <f t="shared" si="152"/>
        <v>5000</v>
      </c>
      <c r="I356" s="65">
        <f t="shared" ref="I356" si="154">I355</f>
        <v>0</v>
      </c>
      <c r="J356" s="119">
        <f t="shared" si="148"/>
        <v>0</v>
      </c>
    </row>
    <row r="357" spans="1:10" ht="28" x14ac:dyDescent="0.2">
      <c r="A357" s="174" t="s">
        <v>217</v>
      </c>
      <c r="B357" s="175"/>
      <c r="C357" s="176"/>
      <c r="D357" s="94" t="s">
        <v>218</v>
      </c>
      <c r="E357" s="106"/>
      <c r="F357" s="71"/>
      <c r="G357" s="96">
        <f>SUM(G358,G365)</f>
        <v>12000</v>
      </c>
      <c r="H357" s="96">
        <f t="shared" ref="H357:I357" si="155">SUM(H358,H365)</f>
        <v>7000</v>
      </c>
      <c r="I357" s="96">
        <f t="shared" si="155"/>
        <v>4480.0600000000004</v>
      </c>
      <c r="J357" s="123">
        <f t="shared" si="148"/>
        <v>0.64000857142857148</v>
      </c>
    </row>
    <row r="358" spans="1:10" ht="42" x14ac:dyDescent="0.2">
      <c r="A358" s="165" t="s">
        <v>219</v>
      </c>
      <c r="B358" s="166"/>
      <c r="C358" s="167"/>
      <c r="D358" s="97" t="s">
        <v>220</v>
      </c>
      <c r="E358" s="45"/>
      <c r="F358" s="47">
        <v>0</v>
      </c>
      <c r="G358" s="100">
        <v>2000</v>
      </c>
      <c r="H358" s="100">
        <v>2000</v>
      </c>
      <c r="I358" s="100">
        <v>0</v>
      </c>
      <c r="J358" s="118">
        <f t="shared" si="148"/>
        <v>0</v>
      </c>
    </row>
    <row r="359" spans="1:10" x14ac:dyDescent="0.2">
      <c r="A359" s="159" t="s">
        <v>140</v>
      </c>
      <c r="B359" s="160"/>
      <c r="C359" s="161"/>
      <c r="D359" s="98" t="s">
        <v>150</v>
      </c>
      <c r="E359" s="50"/>
      <c r="F359" s="67"/>
      <c r="G359" s="65">
        <v>1000</v>
      </c>
      <c r="H359" s="65">
        <v>1000</v>
      </c>
      <c r="I359" s="65">
        <f>I358</f>
        <v>0</v>
      </c>
      <c r="J359" s="119">
        <f t="shared" si="148"/>
        <v>0</v>
      </c>
    </row>
    <row r="360" spans="1:10" x14ac:dyDescent="0.2">
      <c r="A360" s="162">
        <v>3</v>
      </c>
      <c r="B360" s="163"/>
      <c r="C360" s="164"/>
      <c r="D360" s="99" t="s">
        <v>95</v>
      </c>
      <c r="E360" s="50"/>
      <c r="F360" s="67"/>
      <c r="G360" s="65">
        <v>1000</v>
      </c>
      <c r="H360" s="65">
        <v>1000</v>
      </c>
      <c r="I360" s="65">
        <f>I359</f>
        <v>0</v>
      </c>
      <c r="J360" s="119">
        <f t="shared" si="148"/>
        <v>0</v>
      </c>
    </row>
    <row r="361" spans="1:10" x14ac:dyDescent="0.2">
      <c r="A361" s="168">
        <v>32</v>
      </c>
      <c r="B361" s="169"/>
      <c r="C361" s="170"/>
      <c r="D361" s="99" t="s">
        <v>103</v>
      </c>
      <c r="E361" s="50"/>
      <c r="F361" s="67"/>
      <c r="G361" s="65">
        <v>1000</v>
      </c>
      <c r="H361" s="65">
        <v>1000</v>
      </c>
      <c r="I361" s="65">
        <f>I360</f>
        <v>0</v>
      </c>
      <c r="J361" s="119">
        <f t="shared" si="148"/>
        <v>0</v>
      </c>
    </row>
    <row r="362" spans="1:10" x14ac:dyDescent="0.2">
      <c r="A362" s="159" t="s">
        <v>145</v>
      </c>
      <c r="B362" s="160"/>
      <c r="C362" s="161"/>
      <c r="D362" s="98" t="s">
        <v>151</v>
      </c>
      <c r="E362" s="50"/>
      <c r="F362" s="67"/>
      <c r="G362" s="65">
        <f>G358-G359</f>
        <v>1000</v>
      </c>
      <c r="H362" s="65">
        <f t="shared" ref="H362:I362" si="156">H358-H359</f>
        <v>1000</v>
      </c>
      <c r="I362" s="65">
        <f t="shared" si="156"/>
        <v>0</v>
      </c>
      <c r="J362" s="119">
        <f t="shared" si="148"/>
        <v>0</v>
      </c>
    </row>
    <row r="363" spans="1:10" x14ac:dyDescent="0.2">
      <c r="A363" s="162">
        <v>3</v>
      </c>
      <c r="B363" s="163"/>
      <c r="C363" s="164"/>
      <c r="D363" s="99" t="s">
        <v>95</v>
      </c>
      <c r="E363" s="50"/>
      <c r="F363" s="67"/>
      <c r="G363" s="65">
        <v>1000</v>
      </c>
      <c r="H363" s="65">
        <v>1000</v>
      </c>
      <c r="I363" s="65">
        <f>I362</f>
        <v>0</v>
      </c>
      <c r="J363" s="119">
        <f t="shared" si="148"/>
        <v>0</v>
      </c>
    </row>
    <row r="364" spans="1:10" x14ac:dyDescent="0.2">
      <c r="A364" s="168">
        <v>32</v>
      </c>
      <c r="B364" s="169"/>
      <c r="C364" s="170"/>
      <c r="D364" s="99" t="s">
        <v>103</v>
      </c>
      <c r="E364" s="50"/>
      <c r="F364" s="67"/>
      <c r="G364" s="65">
        <v>1000</v>
      </c>
      <c r="H364" s="65">
        <v>1000</v>
      </c>
      <c r="I364" s="65">
        <f>I363</f>
        <v>0</v>
      </c>
      <c r="J364" s="119">
        <f t="shared" si="148"/>
        <v>0</v>
      </c>
    </row>
    <row r="365" spans="1:10" ht="28" x14ac:dyDescent="0.2">
      <c r="A365" s="165" t="s">
        <v>221</v>
      </c>
      <c r="B365" s="166"/>
      <c r="C365" s="167"/>
      <c r="D365" s="97" t="s">
        <v>222</v>
      </c>
      <c r="E365" s="45"/>
      <c r="F365" s="47">
        <v>6000</v>
      </c>
      <c r="G365" s="100">
        <v>10000</v>
      </c>
      <c r="H365" s="100">
        <v>5000</v>
      </c>
      <c r="I365" s="100">
        <v>4480.0600000000004</v>
      </c>
      <c r="J365" s="118">
        <f t="shared" si="148"/>
        <v>0.89601200000000003</v>
      </c>
    </row>
    <row r="366" spans="1:10" x14ac:dyDescent="0.2">
      <c r="A366" s="159" t="s">
        <v>140</v>
      </c>
      <c r="B366" s="160"/>
      <c r="C366" s="161"/>
      <c r="D366" s="98" t="s">
        <v>150</v>
      </c>
      <c r="E366" s="50"/>
      <c r="F366" s="67"/>
      <c r="G366" s="65">
        <v>5000</v>
      </c>
      <c r="H366" s="65">
        <v>2500</v>
      </c>
      <c r="I366" s="65">
        <v>2500</v>
      </c>
      <c r="J366" s="119">
        <f t="shared" si="148"/>
        <v>1</v>
      </c>
    </row>
    <row r="367" spans="1:10" x14ac:dyDescent="0.2">
      <c r="A367" s="162">
        <v>3</v>
      </c>
      <c r="B367" s="163"/>
      <c r="C367" s="164"/>
      <c r="D367" s="99" t="s">
        <v>95</v>
      </c>
      <c r="E367" s="50"/>
      <c r="F367" s="67"/>
      <c r="G367" s="65">
        <v>5000</v>
      </c>
      <c r="H367" s="65">
        <f>H366</f>
        <v>2500</v>
      </c>
      <c r="I367" s="65">
        <f>I366</f>
        <v>2500</v>
      </c>
      <c r="J367" s="119">
        <f t="shared" si="148"/>
        <v>1</v>
      </c>
    </row>
    <row r="368" spans="1:10" x14ac:dyDescent="0.2">
      <c r="A368" s="168">
        <v>38</v>
      </c>
      <c r="B368" s="169"/>
      <c r="C368" s="170"/>
      <c r="D368" s="99" t="s">
        <v>133</v>
      </c>
      <c r="E368" s="50"/>
      <c r="F368" s="67"/>
      <c r="G368" s="65">
        <v>5000</v>
      </c>
      <c r="H368" s="65">
        <f>H367</f>
        <v>2500</v>
      </c>
      <c r="I368" s="65">
        <f>I367</f>
        <v>2500</v>
      </c>
      <c r="J368" s="119">
        <f t="shared" si="148"/>
        <v>1</v>
      </c>
    </row>
    <row r="369" spans="1:12" x14ac:dyDescent="0.2">
      <c r="A369" s="159" t="s">
        <v>145</v>
      </c>
      <c r="B369" s="160"/>
      <c r="C369" s="161"/>
      <c r="D369" s="98" t="s">
        <v>151</v>
      </c>
      <c r="E369" s="50"/>
      <c r="F369" s="67"/>
      <c r="G369" s="65">
        <f>G365-G366</f>
        <v>5000</v>
      </c>
      <c r="H369" s="65">
        <f t="shared" ref="H369:I369" si="157">H365-H366</f>
        <v>2500</v>
      </c>
      <c r="I369" s="65">
        <f t="shared" si="157"/>
        <v>1980.0600000000004</v>
      </c>
      <c r="J369" s="119">
        <f t="shared" si="148"/>
        <v>0.79202400000000017</v>
      </c>
    </row>
    <row r="370" spans="1:12" x14ac:dyDescent="0.2">
      <c r="A370" s="162">
        <v>3</v>
      </c>
      <c r="B370" s="163"/>
      <c r="C370" s="164"/>
      <c r="D370" s="99" t="s">
        <v>95</v>
      </c>
      <c r="E370" s="50"/>
      <c r="F370" s="67"/>
      <c r="G370" s="65">
        <v>5000</v>
      </c>
      <c r="H370" s="65">
        <f>H369</f>
        <v>2500</v>
      </c>
      <c r="I370" s="65">
        <f>I369</f>
        <v>1980.0600000000004</v>
      </c>
      <c r="J370" s="119">
        <f t="shared" si="148"/>
        <v>0.79202400000000017</v>
      </c>
    </row>
    <row r="371" spans="1:12" x14ac:dyDescent="0.2">
      <c r="A371" s="168">
        <v>38</v>
      </c>
      <c r="B371" s="169"/>
      <c r="C371" s="170"/>
      <c r="D371" s="99" t="s">
        <v>133</v>
      </c>
      <c r="E371" s="50"/>
      <c r="F371" s="67"/>
      <c r="G371" s="65">
        <v>5000</v>
      </c>
      <c r="H371" s="65">
        <f>H370</f>
        <v>2500</v>
      </c>
      <c r="I371" s="65">
        <f>I370</f>
        <v>1980.0600000000004</v>
      </c>
      <c r="J371" s="119">
        <f t="shared" si="148"/>
        <v>0.79202400000000017</v>
      </c>
    </row>
    <row r="372" spans="1:12" ht="23.5" customHeight="1" x14ac:dyDescent="0.2">
      <c r="A372" s="174" t="s">
        <v>223</v>
      </c>
      <c r="B372" s="175"/>
      <c r="C372" s="176"/>
      <c r="D372" s="94" t="s">
        <v>224</v>
      </c>
      <c r="E372" s="106"/>
      <c r="F372" s="71"/>
      <c r="G372" s="96">
        <f>SUM(G373,G377,G381,G385,G389)</f>
        <v>59500</v>
      </c>
      <c r="H372" s="96">
        <f t="shared" ref="H372:I372" si="158">SUM(H373,H377,H381,H385,H389)</f>
        <v>67000</v>
      </c>
      <c r="I372" s="96">
        <f t="shared" si="158"/>
        <v>35259.33</v>
      </c>
      <c r="J372" s="123">
        <f t="shared" si="148"/>
        <v>0.52625865671641792</v>
      </c>
      <c r="L372" s="113"/>
    </row>
    <row r="373" spans="1:12" x14ac:dyDescent="0.2">
      <c r="A373" s="165" t="s">
        <v>225</v>
      </c>
      <c r="B373" s="166"/>
      <c r="C373" s="167"/>
      <c r="D373" s="97" t="s">
        <v>226</v>
      </c>
      <c r="E373" s="45"/>
      <c r="F373" s="47">
        <v>7020</v>
      </c>
      <c r="G373" s="100">
        <f>SUM(G374)</f>
        <v>7000</v>
      </c>
      <c r="H373" s="100">
        <f t="shared" ref="H373" si="159">SUM(H374)</f>
        <v>7000</v>
      </c>
      <c r="I373" s="100">
        <v>7735</v>
      </c>
      <c r="J373" s="118">
        <f t="shared" si="148"/>
        <v>1.105</v>
      </c>
      <c r="L373" s="113"/>
    </row>
    <row r="374" spans="1:12" x14ac:dyDescent="0.2">
      <c r="A374" s="159" t="s">
        <v>145</v>
      </c>
      <c r="B374" s="160"/>
      <c r="C374" s="161"/>
      <c r="D374" s="98" t="s">
        <v>151</v>
      </c>
      <c r="E374" s="50"/>
      <c r="F374" s="67"/>
      <c r="G374" s="65">
        <v>7000</v>
      </c>
      <c r="H374" s="65">
        <v>7000</v>
      </c>
      <c r="I374" s="65">
        <f>I373</f>
        <v>7735</v>
      </c>
      <c r="J374" s="119">
        <f t="shared" si="148"/>
        <v>1.105</v>
      </c>
      <c r="L374" s="113"/>
    </row>
    <row r="375" spans="1:12" x14ac:dyDescent="0.2">
      <c r="A375" s="162">
        <v>3</v>
      </c>
      <c r="B375" s="163"/>
      <c r="C375" s="164"/>
      <c r="D375" s="99" t="s">
        <v>95</v>
      </c>
      <c r="E375" s="50"/>
      <c r="F375" s="67"/>
      <c r="G375" s="65">
        <v>7000</v>
      </c>
      <c r="H375" s="65">
        <v>7000</v>
      </c>
      <c r="I375" s="65">
        <f t="shared" ref="I375:I376" si="160">I374</f>
        <v>7735</v>
      </c>
      <c r="J375" s="119">
        <f t="shared" si="148"/>
        <v>1.105</v>
      </c>
      <c r="L375" s="113"/>
    </row>
    <row r="376" spans="1:12" x14ac:dyDescent="0.2">
      <c r="A376" s="168">
        <v>32</v>
      </c>
      <c r="B376" s="169"/>
      <c r="C376" s="170"/>
      <c r="D376" s="99" t="s">
        <v>103</v>
      </c>
      <c r="E376" s="50"/>
      <c r="F376" s="67"/>
      <c r="G376" s="65">
        <v>7000</v>
      </c>
      <c r="H376" s="65">
        <v>7000</v>
      </c>
      <c r="I376" s="65">
        <f t="shared" si="160"/>
        <v>7735</v>
      </c>
      <c r="J376" s="119">
        <f t="shared" si="148"/>
        <v>1.105</v>
      </c>
      <c r="L376" s="113"/>
    </row>
    <row r="377" spans="1:12" ht="28" x14ac:dyDescent="0.2">
      <c r="A377" s="165" t="s">
        <v>227</v>
      </c>
      <c r="B377" s="166"/>
      <c r="C377" s="167"/>
      <c r="D377" s="97" t="s">
        <v>302</v>
      </c>
      <c r="E377" s="45"/>
      <c r="F377" s="47">
        <v>2221.37</v>
      </c>
      <c r="G377" s="100">
        <f>SUM(G378)</f>
        <v>2500</v>
      </c>
      <c r="H377" s="100">
        <v>10000</v>
      </c>
      <c r="I377" s="100">
        <v>5623.7</v>
      </c>
      <c r="J377" s="118">
        <f t="shared" si="148"/>
        <v>0.56237000000000004</v>
      </c>
    </row>
    <row r="378" spans="1:12" x14ac:dyDescent="0.2">
      <c r="A378" s="159" t="s">
        <v>145</v>
      </c>
      <c r="B378" s="160"/>
      <c r="C378" s="161"/>
      <c r="D378" s="98" t="s">
        <v>151</v>
      </c>
      <c r="E378" s="50"/>
      <c r="F378" s="67"/>
      <c r="G378" s="65">
        <v>2500</v>
      </c>
      <c r="H378" s="65">
        <f>H377</f>
        <v>10000</v>
      </c>
      <c r="I378" s="65">
        <f>I377</f>
        <v>5623.7</v>
      </c>
      <c r="J378" s="119">
        <f t="shared" si="148"/>
        <v>0.56237000000000004</v>
      </c>
    </row>
    <row r="379" spans="1:12" x14ac:dyDescent="0.2">
      <c r="A379" s="162">
        <v>3</v>
      </c>
      <c r="B379" s="163"/>
      <c r="C379" s="164"/>
      <c r="D379" s="99" t="s">
        <v>95</v>
      </c>
      <c r="E379" s="50"/>
      <c r="F379" s="67"/>
      <c r="G379" s="65">
        <v>2500</v>
      </c>
      <c r="H379" s="65">
        <f t="shared" ref="H379:I380" si="161">H378</f>
        <v>10000</v>
      </c>
      <c r="I379" s="65">
        <f t="shared" si="161"/>
        <v>5623.7</v>
      </c>
      <c r="J379" s="119">
        <f t="shared" si="148"/>
        <v>0.56237000000000004</v>
      </c>
    </row>
    <row r="380" spans="1:12" x14ac:dyDescent="0.2">
      <c r="A380" s="168">
        <v>38</v>
      </c>
      <c r="B380" s="169"/>
      <c r="C380" s="170"/>
      <c r="D380" s="99" t="s">
        <v>133</v>
      </c>
      <c r="E380" s="50"/>
      <c r="F380" s="67"/>
      <c r="G380" s="65">
        <v>2500</v>
      </c>
      <c r="H380" s="65">
        <f t="shared" si="161"/>
        <v>10000</v>
      </c>
      <c r="I380" s="65">
        <f t="shared" si="161"/>
        <v>5623.7</v>
      </c>
      <c r="J380" s="119">
        <f t="shared" si="148"/>
        <v>0.56237000000000004</v>
      </c>
    </row>
    <row r="381" spans="1:12" ht="28" x14ac:dyDescent="0.2">
      <c r="A381" s="165" t="s">
        <v>316</v>
      </c>
      <c r="B381" s="166"/>
      <c r="C381" s="167"/>
      <c r="D381" s="97" t="s">
        <v>230</v>
      </c>
      <c r="E381" s="45"/>
      <c r="F381" s="47">
        <v>7250</v>
      </c>
      <c r="G381" s="100">
        <f>SUM(G382)</f>
        <v>20000</v>
      </c>
      <c r="H381" s="100">
        <f t="shared" ref="H381" si="162">SUM(H382)</f>
        <v>20000</v>
      </c>
      <c r="I381" s="100">
        <v>4450.63</v>
      </c>
      <c r="J381" s="118">
        <f t="shared" si="148"/>
        <v>0.22253149999999999</v>
      </c>
    </row>
    <row r="382" spans="1:12" x14ac:dyDescent="0.2">
      <c r="A382" s="159" t="s">
        <v>145</v>
      </c>
      <c r="B382" s="160"/>
      <c r="C382" s="161"/>
      <c r="D382" s="98" t="s">
        <v>151</v>
      </c>
      <c r="E382" s="50"/>
      <c r="F382" s="67"/>
      <c r="G382" s="65">
        <v>20000</v>
      </c>
      <c r="H382" s="65">
        <v>20000</v>
      </c>
      <c r="I382" s="65">
        <f>I381</f>
        <v>4450.63</v>
      </c>
      <c r="J382" s="119">
        <f t="shared" si="148"/>
        <v>0.22253149999999999</v>
      </c>
    </row>
    <row r="383" spans="1:12" x14ac:dyDescent="0.2">
      <c r="A383" s="162">
        <v>3</v>
      </c>
      <c r="B383" s="163"/>
      <c r="C383" s="164"/>
      <c r="D383" s="99" t="s">
        <v>95</v>
      </c>
      <c r="E383" s="50"/>
      <c r="F383" s="67"/>
      <c r="G383" s="65">
        <f>G382</f>
        <v>20000</v>
      </c>
      <c r="H383" s="65">
        <f t="shared" ref="H383:H384" si="163">H382</f>
        <v>20000</v>
      </c>
      <c r="I383" s="65">
        <f t="shared" ref="I383" si="164">I382</f>
        <v>4450.63</v>
      </c>
      <c r="J383" s="119">
        <f t="shared" si="148"/>
        <v>0.22253149999999999</v>
      </c>
    </row>
    <row r="384" spans="1:12" x14ac:dyDescent="0.2">
      <c r="A384" s="168">
        <v>38</v>
      </c>
      <c r="B384" s="169"/>
      <c r="C384" s="170"/>
      <c r="D384" s="99" t="s">
        <v>133</v>
      </c>
      <c r="E384" s="50"/>
      <c r="F384" s="67"/>
      <c r="G384" s="65">
        <f>G383</f>
        <v>20000</v>
      </c>
      <c r="H384" s="65">
        <f t="shared" si="163"/>
        <v>20000</v>
      </c>
      <c r="I384" s="65">
        <f t="shared" ref="I384" si="165">I383</f>
        <v>4450.63</v>
      </c>
      <c r="J384" s="119">
        <f t="shared" si="148"/>
        <v>0.22253149999999999</v>
      </c>
    </row>
    <row r="385" spans="1:10" ht="28" x14ac:dyDescent="0.2">
      <c r="A385" s="165" t="s">
        <v>229</v>
      </c>
      <c r="B385" s="166"/>
      <c r="C385" s="167"/>
      <c r="D385" s="97" t="s">
        <v>231</v>
      </c>
      <c r="E385" s="45"/>
      <c r="F385" s="47">
        <v>8012.5</v>
      </c>
      <c r="G385" s="100">
        <f>SUM(G386)</f>
        <v>20000</v>
      </c>
      <c r="H385" s="100">
        <f t="shared" ref="H385" si="166">SUM(H386)</f>
        <v>20000</v>
      </c>
      <c r="I385" s="100">
        <v>17450</v>
      </c>
      <c r="J385" s="118">
        <f t="shared" si="148"/>
        <v>0.87250000000000005</v>
      </c>
    </row>
    <row r="386" spans="1:10" x14ac:dyDescent="0.2">
      <c r="A386" s="159" t="s">
        <v>145</v>
      </c>
      <c r="B386" s="160"/>
      <c r="C386" s="161"/>
      <c r="D386" s="98" t="s">
        <v>151</v>
      </c>
      <c r="E386" s="50"/>
      <c r="F386" s="67"/>
      <c r="G386" s="65">
        <v>20000</v>
      </c>
      <c r="H386" s="65">
        <v>20000</v>
      </c>
      <c r="I386" s="65">
        <f>I385</f>
        <v>17450</v>
      </c>
      <c r="J386" s="119">
        <f t="shared" si="148"/>
        <v>0.87250000000000005</v>
      </c>
    </row>
    <row r="387" spans="1:10" x14ac:dyDescent="0.2">
      <c r="A387" s="162">
        <v>3</v>
      </c>
      <c r="B387" s="163"/>
      <c r="C387" s="164"/>
      <c r="D387" s="99" t="s">
        <v>95</v>
      </c>
      <c r="E387" s="50"/>
      <c r="F387" s="67"/>
      <c r="G387" s="65">
        <f>G386</f>
        <v>20000</v>
      </c>
      <c r="H387" s="65">
        <f t="shared" ref="H387:I388" si="167">H386</f>
        <v>20000</v>
      </c>
      <c r="I387" s="65">
        <f t="shared" si="167"/>
        <v>17450</v>
      </c>
      <c r="J387" s="119">
        <f t="shared" si="148"/>
        <v>0.87250000000000005</v>
      </c>
    </row>
    <row r="388" spans="1:10" x14ac:dyDescent="0.2">
      <c r="A388" s="168">
        <v>38</v>
      </c>
      <c r="B388" s="169"/>
      <c r="C388" s="170"/>
      <c r="D388" s="99" t="s">
        <v>133</v>
      </c>
      <c r="E388" s="50"/>
      <c r="F388" s="67"/>
      <c r="G388" s="65">
        <f>G387</f>
        <v>20000</v>
      </c>
      <c r="H388" s="65">
        <f t="shared" si="167"/>
        <v>20000</v>
      </c>
      <c r="I388" s="65">
        <f t="shared" si="167"/>
        <v>17450</v>
      </c>
      <c r="J388" s="119">
        <f t="shared" si="148"/>
        <v>0.87250000000000005</v>
      </c>
    </row>
    <row r="389" spans="1:10" ht="42" x14ac:dyDescent="0.2">
      <c r="A389" s="165" t="s">
        <v>228</v>
      </c>
      <c r="B389" s="166"/>
      <c r="C389" s="167"/>
      <c r="D389" s="97" t="s">
        <v>232</v>
      </c>
      <c r="E389" s="45"/>
      <c r="F389" s="47">
        <v>0</v>
      </c>
      <c r="G389" s="100">
        <v>10000</v>
      </c>
      <c r="H389" s="100">
        <v>10000</v>
      </c>
      <c r="I389" s="100">
        <v>0</v>
      </c>
      <c r="J389" s="118">
        <f t="shared" si="148"/>
        <v>0</v>
      </c>
    </row>
    <row r="390" spans="1:10" x14ac:dyDescent="0.2">
      <c r="A390" s="159" t="s">
        <v>140</v>
      </c>
      <c r="B390" s="160"/>
      <c r="C390" s="161"/>
      <c r="D390" s="98" t="s">
        <v>150</v>
      </c>
      <c r="E390" s="50"/>
      <c r="F390" s="67"/>
      <c r="G390" s="65">
        <v>2000</v>
      </c>
      <c r="H390" s="65">
        <v>2000</v>
      </c>
      <c r="I390" s="65">
        <v>0</v>
      </c>
      <c r="J390" s="119">
        <f t="shared" si="148"/>
        <v>0</v>
      </c>
    </row>
    <row r="391" spans="1:10" ht="27" customHeight="1" x14ac:dyDescent="0.2">
      <c r="A391" s="162">
        <v>4</v>
      </c>
      <c r="B391" s="163"/>
      <c r="C391" s="164"/>
      <c r="D391" s="99" t="s">
        <v>138</v>
      </c>
      <c r="E391" s="50"/>
      <c r="F391" s="67"/>
      <c r="G391" s="65">
        <v>2000</v>
      </c>
      <c r="H391" s="65">
        <v>2000</v>
      </c>
      <c r="I391" s="65">
        <f>I390</f>
        <v>0</v>
      </c>
      <c r="J391" s="119">
        <f t="shared" si="148"/>
        <v>0</v>
      </c>
    </row>
    <row r="392" spans="1:10" ht="28" x14ac:dyDescent="0.2">
      <c r="A392" s="168">
        <v>42</v>
      </c>
      <c r="B392" s="169"/>
      <c r="C392" s="170"/>
      <c r="D392" s="99" t="s">
        <v>48</v>
      </c>
      <c r="E392" s="50"/>
      <c r="F392" s="67"/>
      <c r="G392" s="65">
        <v>2000</v>
      </c>
      <c r="H392" s="65">
        <v>2000</v>
      </c>
      <c r="I392" s="65">
        <f>I391</f>
        <v>0</v>
      </c>
      <c r="J392" s="119">
        <f t="shared" si="148"/>
        <v>0</v>
      </c>
    </row>
    <row r="393" spans="1:10" x14ac:dyDescent="0.2">
      <c r="A393" s="159" t="s">
        <v>145</v>
      </c>
      <c r="B393" s="160"/>
      <c r="C393" s="161"/>
      <c r="D393" s="98" t="s">
        <v>151</v>
      </c>
      <c r="E393" s="50"/>
      <c r="F393" s="67"/>
      <c r="G393" s="65">
        <f>SUM(G389-G390)</f>
        <v>8000</v>
      </c>
      <c r="H393" s="65">
        <f t="shared" ref="H393:I393" si="168">SUM(H389-H390)</f>
        <v>8000</v>
      </c>
      <c r="I393" s="65">
        <f t="shared" si="168"/>
        <v>0</v>
      </c>
      <c r="J393" s="119">
        <f t="shared" si="148"/>
        <v>0</v>
      </c>
    </row>
    <row r="394" spans="1:10" ht="28" x14ac:dyDescent="0.2">
      <c r="A394" s="162">
        <v>4</v>
      </c>
      <c r="B394" s="163"/>
      <c r="C394" s="164"/>
      <c r="D394" s="99" t="s">
        <v>138</v>
      </c>
      <c r="E394" s="50"/>
      <c r="F394" s="67"/>
      <c r="G394" s="65">
        <v>8000</v>
      </c>
      <c r="H394" s="65">
        <v>8000</v>
      </c>
      <c r="I394" s="65">
        <f>I393</f>
        <v>0</v>
      </c>
      <c r="J394" s="119">
        <f t="shared" si="148"/>
        <v>0</v>
      </c>
    </row>
    <row r="395" spans="1:10" ht="28" x14ac:dyDescent="0.2">
      <c r="A395" s="168">
        <v>42</v>
      </c>
      <c r="B395" s="169"/>
      <c r="C395" s="170"/>
      <c r="D395" s="99" t="s">
        <v>48</v>
      </c>
      <c r="E395" s="50"/>
      <c r="F395" s="67"/>
      <c r="G395" s="65">
        <v>8000</v>
      </c>
      <c r="H395" s="65">
        <v>8000</v>
      </c>
      <c r="I395" s="65">
        <f>I394</f>
        <v>0</v>
      </c>
      <c r="J395" s="119">
        <f t="shared" si="148"/>
        <v>0</v>
      </c>
    </row>
    <row r="396" spans="1:10" ht="28" x14ac:dyDescent="0.2">
      <c r="A396" s="174" t="s">
        <v>141</v>
      </c>
      <c r="B396" s="175"/>
      <c r="C396" s="176"/>
      <c r="D396" s="94" t="s">
        <v>233</v>
      </c>
      <c r="E396" s="106"/>
      <c r="F396" s="71"/>
      <c r="G396" s="96">
        <f>SUM(G397,G404,G412,G408)</f>
        <v>97000</v>
      </c>
      <c r="H396" s="96">
        <f t="shared" ref="H396:I396" si="169">SUM(H397,H404,H412,H408)</f>
        <v>142500</v>
      </c>
      <c r="I396" s="96">
        <f t="shared" si="169"/>
        <v>142367.09</v>
      </c>
      <c r="J396" s="123">
        <f t="shared" si="148"/>
        <v>0.99906729824561402</v>
      </c>
    </row>
    <row r="397" spans="1:10" ht="25.5" customHeight="1" x14ac:dyDescent="0.2">
      <c r="A397" s="165" t="s">
        <v>142</v>
      </c>
      <c r="B397" s="166"/>
      <c r="C397" s="167"/>
      <c r="D397" s="97" t="s">
        <v>234</v>
      </c>
      <c r="E397" s="45"/>
      <c r="F397" s="47">
        <v>103350</v>
      </c>
      <c r="G397" s="100">
        <v>80000</v>
      </c>
      <c r="H397" s="100">
        <v>117000</v>
      </c>
      <c r="I397" s="100">
        <v>116697.89</v>
      </c>
      <c r="J397" s="118">
        <f t="shared" si="148"/>
        <v>0.99741786324786319</v>
      </c>
    </row>
    <row r="398" spans="1:10" x14ac:dyDescent="0.2">
      <c r="A398" s="159" t="s">
        <v>140</v>
      </c>
      <c r="B398" s="160"/>
      <c r="C398" s="161"/>
      <c r="D398" s="98" t="s">
        <v>150</v>
      </c>
      <c r="E398" s="50"/>
      <c r="F398" s="67"/>
      <c r="G398" s="65">
        <v>8250</v>
      </c>
      <c r="H398" s="65">
        <v>8250</v>
      </c>
      <c r="I398" s="65">
        <v>8250</v>
      </c>
      <c r="J398" s="119">
        <f t="shared" si="148"/>
        <v>1</v>
      </c>
    </row>
    <row r="399" spans="1:10" x14ac:dyDescent="0.2">
      <c r="A399" s="162">
        <v>3</v>
      </c>
      <c r="B399" s="163"/>
      <c r="C399" s="164"/>
      <c r="D399" s="99" t="s">
        <v>95</v>
      </c>
      <c r="E399" s="50"/>
      <c r="F399" s="67"/>
      <c r="G399" s="65">
        <v>8250</v>
      </c>
      <c r="H399" s="65">
        <v>8250</v>
      </c>
      <c r="I399" s="65">
        <v>8250</v>
      </c>
      <c r="J399" s="119">
        <f t="shared" si="148"/>
        <v>1</v>
      </c>
    </row>
    <row r="400" spans="1:10" x14ac:dyDescent="0.2">
      <c r="A400" s="168">
        <v>38</v>
      </c>
      <c r="B400" s="169"/>
      <c r="C400" s="170"/>
      <c r="D400" s="99" t="s">
        <v>133</v>
      </c>
      <c r="E400" s="50"/>
      <c r="F400" s="67"/>
      <c r="G400" s="65">
        <v>8250</v>
      </c>
      <c r="H400" s="65">
        <v>8250</v>
      </c>
      <c r="I400" s="65">
        <v>8250</v>
      </c>
      <c r="J400" s="119">
        <f t="shared" si="148"/>
        <v>1</v>
      </c>
    </row>
    <row r="401" spans="1:10" x14ac:dyDescent="0.2">
      <c r="A401" s="159" t="s">
        <v>145</v>
      </c>
      <c r="B401" s="160"/>
      <c r="C401" s="161"/>
      <c r="D401" s="98" t="s">
        <v>151</v>
      </c>
      <c r="E401" s="50"/>
      <c r="F401" s="67"/>
      <c r="G401" s="65">
        <f>SUM(G397-G398)</f>
        <v>71750</v>
      </c>
      <c r="H401" s="65">
        <f t="shared" ref="H401:I401" si="170">SUM(H397-H398)</f>
        <v>108750</v>
      </c>
      <c r="I401" s="65">
        <f t="shared" si="170"/>
        <v>108447.89</v>
      </c>
      <c r="J401" s="119">
        <f t="shared" si="148"/>
        <v>0.99722197701149429</v>
      </c>
    </row>
    <row r="402" spans="1:10" x14ac:dyDescent="0.2">
      <c r="A402" s="162">
        <v>3</v>
      </c>
      <c r="B402" s="163"/>
      <c r="C402" s="164"/>
      <c r="D402" s="99" t="s">
        <v>95</v>
      </c>
      <c r="E402" s="50"/>
      <c r="F402" s="67"/>
      <c r="G402" s="65">
        <v>71750</v>
      </c>
      <c r="H402" s="65">
        <f>H401</f>
        <v>108750</v>
      </c>
      <c r="I402" s="65">
        <f>I401</f>
        <v>108447.89</v>
      </c>
      <c r="J402" s="119">
        <f t="shared" si="148"/>
        <v>0.99722197701149429</v>
      </c>
    </row>
    <row r="403" spans="1:10" x14ac:dyDescent="0.2">
      <c r="A403" s="168">
        <v>38</v>
      </c>
      <c r="B403" s="169"/>
      <c r="C403" s="170"/>
      <c r="D403" s="99" t="s">
        <v>133</v>
      </c>
      <c r="E403" s="50"/>
      <c r="F403" s="67"/>
      <c r="G403" s="65">
        <v>71750</v>
      </c>
      <c r="H403" s="65">
        <f>H402</f>
        <v>108750</v>
      </c>
      <c r="I403" s="65">
        <f>I402</f>
        <v>108447.89</v>
      </c>
      <c r="J403" s="119">
        <f t="shared" si="148"/>
        <v>0.99722197701149429</v>
      </c>
    </row>
    <row r="404" spans="1:10" ht="28" x14ac:dyDescent="0.2">
      <c r="A404" s="165" t="s">
        <v>143</v>
      </c>
      <c r="B404" s="166"/>
      <c r="C404" s="167"/>
      <c r="D404" s="97" t="s">
        <v>235</v>
      </c>
      <c r="E404" s="45"/>
      <c r="F404" s="47">
        <v>9204.8700000000008</v>
      </c>
      <c r="G404" s="100">
        <f>SUM(G405)</f>
        <v>5000</v>
      </c>
      <c r="H404" s="100">
        <v>6000</v>
      </c>
      <c r="I404" s="100">
        <v>6000</v>
      </c>
      <c r="J404" s="118">
        <f t="shared" si="148"/>
        <v>1</v>
      </c>
    </row>
    <row r="405" spans="1:10" x14ac:dyDescent="0.2">
      <c r="A405" s="159" t="s">
        <v>145</v>
      </c>
      <c r="B405" s="160"/>
      <c r="C405" s="161"/>
      <c r="D405" s="98" t="s">
        <v>151</v>
      </c>
      <c r="E405" s="50"/>
      <c r="F405" s="67"/>
      <c r="G405" s="65">
        <v>5000</v>
      </c>
      <c r="H405" s="65">
        <f>H404</f>
        <v>6000</v>
      </c>
      <c r="I405" s="65">
        <f>I404</f>
        <v>6000</v>
      </c>
      <c r="J405" s="119">
        <f t="shared" si="148"/>
        <v>1</v>
      </c>
    </row>
    <row r="406" spans="1:10" x14ac:dyDescent="0.2">
      <c r="A406" s="162">
        <v>3</v>
      </c>
      <c r="B406" s="163"/>
      <c r="C406" s="164"/>
      <c r="D406" s="99" t="s">
        <v>95</v>
      </c>
      <c r="E406" s="50"/>
      <c r="F406" s="67"/>
      <c r="G406" s="65">
        <v>5000</v>
      </c>
      <c r="H406" s="65">
        <f t="shared" ref="H406:I407" si="171">H405</f>
        <v>6000</v>
      </c>
      <c r="I406" s="65">
        <f t="shared" si="171"/>
        <v>6000</v>
      </c>
      <c r="J406" s="119">
        <f t="shared" si="148"/>
        <v>1</v>
      </c>
    </row>
    <row r="407" spans="1:10" x14ac:dyDescent="0.2">
      <c r="A407" s="168">
        <v>38</v>
      </c>
      <c r="B407" s="169"/>
      <c r="C407" s="170"/>
      <c r="D407" s="99" t="s">
        <v>133</v>
      </c>
      <c r="E407" s="50"/>
      <c r="F407" s="67"/>
      <c r="G407" s="65">
        <v>5000</v>
      </c>
      <c r="H407" s="65">
        <f t="shared" si="171"/>
        <v>6000</v>
      </c>
      <c r="I407" s="65">
        <f t="shared" si="171"/>
        <v>6000</v>
      </c>
      <c r="J407" s="119">
        <f t="shared" si="148"/>
        <v>1</v>
      </c>
    </row>
    <row r="408" spans="1:10" ht="28" x14ac:dyDescent="0.2">
      <c r="A408" s="165" t="s">
        <v>144</v>
      </c>
      <c r="B408" s="166"/>
      <c r="C408" s="167"/>
      <c r="D408" s="97" t="s">
        <v>303</v>
      </c>
      <c r="E408" s="45"/>
      <c r="F408" s="47">
        <v>7500</v>
      </c>
      <c r="G408" s="100">
        <f>SUM(G409)</f>
        <v>5000</v>
      </c>
      <c r="H408" s="100">
        <v>6500</v>
      </c>
      <c r="I408" s="100">
        <v>7307.26</v>
      </c>
      <c r="J408" s="118">
        <f t="shared" si="148"/>
        <v>1.1241938461538461</v>
      </c>
    </row>
    <row r="409" spans="1:10" x14ac:dyDescent="0.2">
      <c r="A409" s="159" t="s">
        <v>145</v>
      </c>
      <c r="B409" s="160"/>
      <c r="C409" s="161"/>
      <c r="D409" s="98" t="s">
        <v>151</v>
      </c>
      <c r="E409" s="50"/>
      <c r="F409" s="67"/>
      <c r="G409" s="65">
        <v>5000</v>
      </c>
      <c r="H409" s="65">
        <f>H408</f>
        <v>6500</v>
      </c>
      <c r="I409" s="65">
        <f>I408</f>
        <v>7307.26</v>
      </c>
      <c r="J409" s="119">
        <f t="shared" ref="J409:J439" si="172">I409/H409</f>
        <v>1.1241938461538461</v>
      </c>
    </row>
    <row r="410" spans="1:10" x14ac:dyDescent="0.2">
      <c r="A410" s="162">
        <v>3</v>
      </c>
      <c r="B410" s="163"/>
      <c r="C410" s="164"/>
      <c r="D410" s="99" t="s">
        <v>95</v>
      </c>
      <c r="E410" s="50"/>
      <c r="F410" s="67"/>
      <c r="G410" s="65">
        <f>G409</f>
        <v>5000</v>
      </c>
      <c r="H410" s="65">
        <f t="shared" ref="H410:I411" si="173">H409</f>
        <v>6500</v>
      </c>
      <c r="I410" s="65">
        <f t="shared" si="173"/>
        <v>7307.26</v>
      </c>
      <c r="J410" s="119">
        <f t="shared" si="172"/>
        <v>1.1241938461538461</v>
      </c>
    </row>
    <row r="411" spans="1:10" x14ac:dyDescent="0.2">
      <c r="A411" s="168">
        <v>38</v>
      </c>
      <c r="B411" s="169"/>
      <c r="C411" s="170"/>
      <c r="D411" s="99" t="s">
        <v>133</v>
      </c>
      <c r="E411" s="50"/>
      <c r="F411" s="67"/>
      <c r="G411" s="65">
        <f>G410</f>
        <v>5000</v>
      </c>
      <c r="H411" s="65">
        <f t="shared" si="173"/>
        <v>6500</v>
      </c>
      <c r="I411" s="65">
        <f t="shared" si="173"/>
        <v>7307.26</v>
      </c>
      <c r="J411" s="119">
        <f t="shared" si="172"/>
        <v>1.1241938461538461</v>
      </c>
    </row>
    <row r="412" spans="1:10" ht="15" customHeight="1" x14ac:dyDescent="0.2">
      <c r="A412" s="165" t="s">
        <v>317</v>
      </c>
      <c r="B412" s="166"/>
      <c r="C412" s="167"/>
      <c r="D412" s="97" t="s">
        <v>236</v>
      </c>
      <c r="E412" s="45"/>
      <c r="F412" s="47">
        <v>7500</v>
      </c>
      <c r="G412" s="100">
        <f>SUM(G413)</f>
        <v>7000</v>
      </c>
      <c r="H412" s="100">
        <v>13000</v>
      </c>
      <c r="I412" s="100">
        <v>12361.94</v>
      </c>
      <c r="J412" s="118">
        <f t="shared" si="172"/>
        <v>0.9509184615384616</v>
      </c>
    </row>
    <row r="413" spans="1:10" x14ac:dyDescent="0.2">
      <c r="A413" s="159" t="s">
        <v>145</v>
      </c>
      <c r="B413" s="160"/>
      <c r="C413" s="161"/>
      <c r="D413" s="98" t="s">
        <v>151</v>
      </c>
      <c r="E413" s="50"/>
      <c r="F413" s="67"/>
      <c r="G413" s="65">
        <v>7000</v>
      </c>
      <c r="H413" s="65">
        <f>H412</f>
        <v>13000</v>
      </c>
      <c r="I413" s="65">
        <f>I412</f>
        <v>12361.94</v>
      </c>
      <c r="J413" s="119">
        <f t="shared" si="172"/>
        <v>0.9509184615384616</v>
      </c>
    </row>
    <row r="414" spans="1:10" x14ac:dyDescent="0.2">
      <c r="A414" s="162">
        <v>3</v>
      </c>
      <c r="B414" s="163"/>
      <c r="C414" s="164"/>
      <c r="D414" s="99" t="s">
        <v>95</v>
      </c>
      <c r="E414" s="50"/>
      <c r="F414" s="67"/>
      <c r="G414" s="65">
        <v>7000</v>
      </c>
      <c r="H414" s="65">
        <f t="shared" ref="H414:I415" si="174">H413</f>
        <v>13000</v>
      </c>
      <c r="I414" s="65">
        <f t="shared" si="174"/>
        <v>12361.94</v>
      </c>
      <c r="J414" s="119">
        <f t="shared" si="172"/>
        <v>0.9509184615384616</v>
      </c>
    </row>
    <row r="415" spans="1:10" x14ac:dyDescent="0.2">
      <c r="A415" s="168">
        <v>38</v>
      </c>
      <c r="B415" s="169"/>
      <c r="C415" s="170"/>
      <c r="D415" s="99" t="s">
        <v>133</v>
      </c>
      <c r="E415" s="50"/>
      <c r="F415" s="67"/>
      <c r="G415" s="65">
        <v>7000</v>
      </c>
      <c r="H415" s="65">
        <f t="shared" si="174"/>
        <v>13000</v>
      </c>
      <c r="I415" s="65">
        <f t="shared" si="174"/>
        <v>12361.94</v>
      </c>
      <c r="J415" s="119">
        <f t="shared" si="172"/>
        <v>0.9509184615384616</v>
      </c>
    </row>
    <row r="416" spans="1:10" ht="28" x14ac:dyDescent="0.2">
      <c r="A416" s="174" t="s">
        <v>238</v>
      </c>
      <c r="B416" s="175"/>
      <c r="C416" s="176"/>
      <c r="D416" s="94" t="s">
        <v>239</v>
      </c>
      <c r="E416" s="106"/>
      <c r="F416" s="71"/>
      <c r="G416" s="96">
        <f>SUM(G417,G421,G425,G432,G436)</f>
        <v>286500</v>
      </c>
      <c r="H416" s="96">
        <f t="shared" ref="H416:I416" si="175">SUM(H417,H421,H425,H432,H436)</f>
        <v>319000</v>
      </c>
      <c r="I416" s="96">
        <f t="shared" si="175"/>
        <v>280711.8</v>
      </c>
      <c r="J416" s="123">
        <f t="shared" si="172"/>
        <v>0.87997429467084631</v>
      </c>
    </row>
    <row r="417" spans="1:12" ht="28" x14ac:dyDescent="0.2">
      <c r="A417" s="165" t="s">
        <v>246</v>
      </c>
      <c r="B417" s="166"/>
      <c r="C417" s="167"/>
      <c r="D417" s="97" t="s">
        <v>240</v>
      </c>
      <c r="E417" s="45"/>
      <c r="F417" s="47">
        <v>1550</v>
      </c>
      <c r="G417" s="100">
        <f>SUM(G418)</f>
        <v>1500</v>
      </c>
      <c r="H417" s="100">
        <v>2000</v>
      </c>
      <c r="I417" s="100">
        <v>2000</v>
      </c>
      <c r="J417" s="118">
        <f t="shared" si="172"/>
        <v>1</v>
      </c>
    </row>
    <row r="418" spans="1:12" x14ac:dyDescent="0.2">
      <c r="A418" s="159" t="s">
        <v>140</v>
      </c>
      <c r="B418" s="160"/>
      <c r="C418" s="161"/>
      <c r="D418" s="98" t="s">
        <v>150</v>
      </c>
      <c r="E418" s="50"/>
      <c r="F418" s="67"/>
      <c r="G418" s="65">
        <v>1500</v>
      </c>
      <c r="H418" s="65">
        <f>H417</f>
        <v>2000</v>
      </c>
      <c r="I418" s="65">
        <f>I417</f>
        <v>2000</v>
      </c>
      <c r="J418" s="119">
        <f t="shared" si="172"/>
        <v>1</v>
      </c>
    </row>
    <row r="419" spans="1:12" x14ac:dyDescent="0.2">
      <c r="A419" s="162">
        <v>3</v>
      </c>
      <c r="B419" s="163"/>
      <c r="C419" s="164"/>
      <c r="D419" s="99" t="s">
        <v>95</v>
      </c>
      <c r="E419" s="50"/>
      <c r="F419" s="67"/>
      <c r="G419" s="65">
        <v>1500</v>
      </c>
      <c r="H419" s="65">
        <f t="shared" ref="H419:I420" si="176">H418</f>
        <v>2000</v>
      </c>
      <c r="I419" s="65">
        <f t="shared" si="176"/>
        <v>2000</v>
      </c>
      <c r="J419" s="119">
        <f t="shared" si="172"/>
        <v>1</v>
      </c>
    </row>
    <row r="420" spans="1:12" x14ac:dyDescent="0.2">
      <c r="A420" s="168">
        <v>38</v>
      </c>
      <c r="B420" s="169"/>
      <c r="C420" s="170"/>
      <c r="D420" s="99" t="s">
        <v>133</v>
      </c>
      <c r="E420" s="50"/>
      <c r="F420" s="67"/>
      <c r="G420" s="65">
        <v>1500</v>
      </c>
      <c r="H420" s="65">
        <f t="shared" si="176"/>
        <v>2000</v>
      </c>
      <c r="I420" s="65">
        <f t="shared" si="176"/>
        <v>2000</v>
      </c>
      <c r="J420" s="119">
        <f t="shared" si="172"/>
        <v>1</v>
      </c>
    </row>
    <row r="421" spans="1:12" ht="28" x14ac:dyDescent="0.2">
      <c r="A421" s="165" t="s">
        <v>247</v>
      </c>
      <c r="B421" s="166"/>
      <c r="C421" s="167"/>
      <c r="D421" s="97" t="s">
        <v>241</v>
      </c>
      <c r="E421" s="45"/>
      <c r="F421" s="47">
        <v>14924.62</v>
      </c>
      <c r="G421" s="100">
        <f>SUM(G422)</f>
        <v>10000</v>
      </c>
      <c r="H421" s="100">
        <v>57000</v>
      </c>
      <c r="I421" s="100">
        <v>56553.02</v>
      </c>
      <c r="J421" s="118">
        <f t="shared" si="172"/>
        <v>0.99215824561403498</v>
      </c>
    </row>
    <row r="422" spans="1:12" x14ac:dyDescent="0.2">
      <c r="A422" s="159" t="s">
        <v>140</v>
      </c>
      <c r="B422" s="160"/>
      <c r="C422" s="161"/>
      <c r="D422" s="98" t="s">
        <v>150</v>
      </c>
      <c r="E422" s="50"/>
      <c r="F422" s="67"/>
      <c r="G422" s="65">
        <v>10000</v>
      </c>
      <c r="H422" s="65">
        <f>H421</f>
        <v>57000</v>
      </c>
      <c r="I422" s="65">
        <f>I421</f>
        <v>56553.02</v>
      </c>
      <c r="J422" s="119">
        <f t="shared" si="172"/>
        <v>0.99215824561403498</v>
      </c>
    </row>
    <row r="423" spans="1:12" x14ac:dyDescent="0.2">
      <c r="A423" s="162">
        <v>3</v>
      </c>
      <c r="B423" s="163"/>
      <c r="C423" s="164"/>
      <c r="D423" s="99" t="s">
        <v>95</v>
      </c>
      <c r="E423" s="50"/>
      <c r="F423" s="67"/>
      <c r="G423" s="65">
        <v>10000</v>
      </c>
      <c r="H423" s="65">
        <f t="shared" ref="H423:I424" si="177">H422</f>
        <v>57000</v>
      </c>
      <c r="I423" s="65">
        <f t="shared" si="177"/>
        <v>56553.02</v>
      </c>
      <c r="J423" s="119">
        <f t="shared" si="172"/>
        <v>0.99215824561403498</v>
      </c>
    </row>
    <row r="424" spans="1:12" x14ac:dyDescent="0.2">
      <c r="A424" s="168">
        <v>37</v>
      </c>
      <c r="B424" s="169"/>
      <c r="C424" s="170"/>
      <c r="D424" s="99" t="s">
        <v>242</v>
      </c>
      <c r="E424" s="50"/>
      <c r="F424" s="67"/>
      <c r="G424" s="65">
        <v>10000</v>
      </c>
      <c r="H424" s="65">
        <f t="shared" si="177"/>
        <v>57000</v>
      </c>
      <c r="I424" s="65">
        <f t="shared" si="177"/>
        <v>56553.02</v>
      </c>
      <c r="J424" s="119">
        <f t="shared" si="172"/>
        <v>0.99215824561403498</v>
      </c>
    </row>
    <row r="425" spans="1:12" ht="28" x14ac:dyDescent="0.2">
      <c r="A425" s="165" t="s">
        <v>248</v>
      </c>
      <c r="B425" s="166"/>
      <c r="C425" s="167"/>
      <c r="D425" s="97" t="s">
        <v>243</v>
      </c>
      <c r="E425" s="45"/>
      <c r="F425" s="47">
        <v>15410</v>
      </c>
      <c r="G425" s="100">
        <v>50000</v>
      </c>
      <c r="H425" s="100">
        <v>50000</v>
      </c>
      <c r="I425" s="100">
        <v>13730</v>
      </c>
      <c r="J425" s="118">
        <f t="shared" si="172"/>
        <v>0.27460000000000001</v>
      </c>
    </row>
    <row r="426" spans="1:12" x14ac:dyDescent="0.2">
      <c r="A426" s="159" t="s">
        <v>140</v>
      </c>
      <c r="B426" s="160"/>
      <c r="C426" s="161"/>
      <c r="D426" s="98" t="s">
        <v>150</v>
      </c>
      <c r="E426" s="50"/>
      <c r="F426" s="67"/>
      <c r="G426" s="65">
        <v>10000</v>
      </c>
      <c r="H426" s="65">
        <v>30000</v>
      </c>
      <c r="I426" s="65">
        <v>5000</v>
      </c>
      <c r="J426" s="119">
        <f t="shared" si="172"/>
        <v>0.16666666666666666</v>
      </c>
      <c r="L426" s="105"/>
    </row>
    <row r="427" spans="1:12" x14ac:dyDescent="0.2">
      <c r="A427" s="162">
        <v>3</v>
      </c>
      <c r="B427" s="163"/>
      <c r="C427" s="164"/>
      <c r="D427" s="99" t="s">
        <v>95</v>
      </c>
      <c r="E427" s="50"/>
      <c r="F427" s="67"/>
      <c r="G427" s="65">
        <f>G426</f>
        <v>10000</v>
      </c>
      <c r="H427" s="65">
        <f>H426</f>
        <v>30000</v>
      </c>
      <c r="I427" s="65">
        <f>I426</f>
        <v>5000</v>
      </c>
      <c r="J427" s="119">
        <f t="shared" si="172"/>
        <v>0.16666666666666666</v>
      </c>
    </row>
    <row r="428" spans="1:12" x14ac:dyDescent="0.2">
      <c r="A428" s="168">
        <v>37</v>
      </c>
      <c r="B428" s="169"/>
      <c r="C428" s="170"/>
      <c r="D428" s="99" t="s">
        <v>242</v>
      </c>
      <c r="E428" s="50"/>
      <c r="F428" s="67"/>
      <c r="G428" s="65">
        <f>G427</f>
        <v>10000</v>
      </c>
      <c r="H428" s="65">
        <f t="shared" ref="H428:I428" si="178">H427</f>
        <v>30000</v>
      </c>
      <c r="I428" s="65">
        <f t="shared" si="178"/>
        <v>5000</v>
      </c>
      <c r="J428" s="119">
        <f t="shared" si="172"/>
        <v>0.16666666666666666</v>
      </c>
    </row>
    <row r="429" spans="1:12" x14ac:dyDescent="0.2">
      <c r="A429" s="159" t="s">
        <v>145</v>
      </c>
      <c r="B429" s="160"/>
      <c r="C429" s="161"/>
      <c r="D429" s="98" t="s">
        <v>151</v>
      </c>
      <c r="E429" s="50"/>
      <c r="F429" s="67"/>
      <c r="G429" s="65">
        <f>G425-G426</f>
        <v>40000</v>
      </c>
      <c r="H429" s="65">
        <f t="shared" ref="H429:I429" si="179">H425-H426</f>
        <v>20000</v>
      </c>
      <c r="I429" s="65">
        <f t="shared" si="179"/>
        <v>8730</v>
      </c>
      <c r="J429" s="119">
        <f t="shared" si="172"/>
        <v>0.4365</v>
      </c>
    </row>
    <row r="430" spans="1:12" x14ac:dyDescent="0.2">
      <c r="A430" s="162">
        <v>3</v>
      </c>
      <c r="B430" s="163"/>
      <c r="C430" s="164"/>
      <c r="D430" s="99" t="s">
        <v>95</v>
      </c>
      <c r="E430" s="50"/>
      <c r="F430" s="67"/>
      <c r="G430" s="65">
        <f t="shared" ref="G430:H431" si="180">G429</f>
        <v>40000</v>
      </c>
      <c r="H430" s="65">
        <f t="shared" si="180"/>
        <v>20000</v>
      </c>
      <c r="I430" s="65">
        <f t="shared" ref="I430" si="181">I429</f>
        <v>8730</v>
      </c>
      <c r="J430" s="119">
        <f t="shared" si="172"/>
        <v>0.4365</v>
      </c>
    </row>
    <row r="431" spans="1:12" x14ac:dyDescent="0.2">
      <c r="A431" s="168">
        <v>37</v>
      </c>
      <c r="B431" s="169"/>
      <c r="C431" s="170"/>
      <c r="D431" s="99" t="s">
        <v>242</v>
      </c>
      <c r="E431" s="50"/>
      <c r="F431" s="67"/>
      <c r="G431" s="65">
        <f t="shared" si="180"/>
        <v>40000</v>
      </c>
      <c r="H431" s="65">
        <f t="shared" si="180"/>
        <v>20000</v>
      </c>
      <c r="I431" s="65">
        <f t="shared" ref="I431" si="182">I430</f>
        <v>8730</v>
      </c>
      <c r="J431" s="119">
        <f t="shared" si="172"/>
        <v>0.4365</v>
      </c>
    </row>
    <row r="432" spans="1:12" ht="28" x14ac:dyDescent="0.2">
      <c r="A432" s="165" t="s">
        <v>249</v>
      </c>
      <c r="B432" s="166"/>
      <c r="C432" s="167"/>
      <c r="D432" s="97" t="s">
        <v>244</v>
      </c>
      <c r="E432" s="45"/>
      <c r="F432" s="47">
        <v>64593.120000000003</v>
      </c>
      <c r="G432" s="100">
        <f>G433</f>
        <v>220000</v>
      </c>
      <c r="H432" s="100">
        <v>205000</v>
      </c>
      <c r="I432" s="100">
        <v>204928.78</v>
      </c>
      <c r="J432" s="118">
        <f t="shared" si="172"/>
        <v>0.99965258536585366</v>
      </c>
    </row>
    <row r="433" spans="1:12" x14ac:dyDescent="0.2">
      <c r="A433" s="159" t="s">
        <v>145</v>
      </c>
      <c r="B433" s="160"/>
      <c r="C433" s="161"/>
      <c r="D433" s="98" t="s">
        <v>151</v>
      </c>
      <c r="E433" s="50"/>
      <c r="F433" s="67"/>
      <c r="G433" s="65">
        <v>220000</v>
      </c>
      <c r="H433" s="65">
        <f>H432</f>
        <v>205000</v>
      </c>
      <c r="I433" s="65">
        <f>I432</f>
        <v>204928.78</v>
      </c>
      <c r="J433" s="119">
        <f t="shared" si="172"/>
        <v>0.99965258536585366</v>
      </c>
    </row>
    <row r="434" spans="1:12" x14ac:dyDescent="0.2">
      <c r="A434" s="162">
        <v>3</v>
      </c>
      <c r="B434" s="163"/>
      <c r="C434" s="164"/>
      <c r="D434" s="99" t="s">
        <v>95</v>
      </c>
      <c r="E434" s="50"/>
      <c r="F434" s="67"/>
      <c r="G434" s="65">
        <f>SUM(G433)</f>
        <v>220000</v>
      </c>
      <c r="H434" s="65">
        <f t="shared" ref="H434:I435" si="183">H433</f>
        <v>205000</v>
      </c>
      <c r="I434" s="65">
        <f t="shared" si="183"/>
        <v>204928.78</v>
      </c>
      <c r="J434" s="119">
        <f t="shared" si="172"/>
        <v>0.99965258536585366</v>
      </c>
    </row>
    <row r="435" spans="1:12" x14ac:dyDescent="0.2">
      <c r="A435" s="168">
        <v>31</v>
      </c>
      <c r="B435" s="169"/>
      <c r="C435" s="170"/>
      <c r="D435" s="99" t="s">
        <v>91</v>
      </c>
      <c r="E435" s="50"/>
      <c r="F435" s="67"/>
      <c r="G435" s="65">
        <f>SUM(G434)</f>
        <v>220000</v>
      </c>
      <c r="H435" s="65">
        <f t="shared" si="183"/>
        <v>205000</v>
      </c>
      <c r="I435" s="65">
        <f t="shared" si="183"/>
        <v>204928.78</v>
      </c>
      <c r="J435" s="119">
        <f t="shared" si="172"/>
        <v>0.99965258536585366</v>
      </c>
    </row>
    <row r="436" spans="1:12" ht="25.5" customHeight="1" x14ac:dyDescent="0.2">
      <c r="A436" s="165" t="s">
        <v>250</v>
      </c>
      <c r="B436" s="166"/>
      <c r="C436" s="167"/>
      <c r="D436" s="97" t="s">
        <v>245</v>
      </c>
      <c r="E436" s="45"/>
      <c r="F436" s="47">
        <v>2000</v>
      </c>
      <c r="G436" s="100">
        <f>SUM(G437)</f>
        <v>5000</v>
      </c>
      <c r="H436" s="100">
        <f t="shared" ref="H436" si="184">SUM(H437)</f>
        <v>5000</v>
      </c>
      <c r="I436" s="100">
        <v>3500</v>
      </c>
      <c r="J436" s="118">
        <f t="shared" si="172"/>
        <v>0.7</v>
      </c>
    </row>
    <row r="437" spans="1:12" x14ac:dyDescent="0.2">
      <c r="A437" s="159" t="s">
        <v>140</v>
      </c>
      <c r="B437" s="160"/>
      <c r="C437" s="161"/>
      <c r="D437" s="98" t="s">
        <v>150</v>
      </c>
      <c r="E437" s="50"/>
      <c r="F437" s="67"/>
      <c r="G437" s="65">
        <v>5000</v>
      </c>
      <c r="H437" s="65">
        <v>5000</v>
      </c>
      <c r="I437" s="65">
        <f>I436</f>
        <v>3500</v>
      </c>
      <c r="J437" s="119">
        <f t="shared" si="172"/>
        <v>0.7</v>
      </c>
    </row>
    <row r="438" spans="1:12" x14ac:dyDescent="0.2">
      <c r="A438" s="162">
        <v>3</v>
      </c>
      <c r="B438" s="163"/>
      <c r="C438" s="164"/>
      <c r="D438" s="99" t="s">
        <v>95</v>
      </c>
      <c r="E438" s="50"/>
      <c r="F438" s="67"/>
      <c r="G438" s="65">
        <f>G437</f>
        <v>5000</v>
      </c>
      <c r="H438" s="65">
        <f t="shared" ref="H438:I439" si="185">H437</f>
        <v>5000</v>
      </c>
      <c r="I438" s="65">
        <f t="shared" si="185"/>
        <v>3500</v>
      </c>
      <c r="J438" s="119">
        <f t="shared" si="172"/>
        <v>0.7</v>
      </c>
    </row>
    <row r="439" spans="1:12" x14ac:dyDescent="0.2">
      <c r="A439" s="168">
        <v>38</v>
      </c>
      <c r="B439" s="169"/>
      <c r="C439" s="170"/>
      <c r="D439" s="99" t="s">
        <v>133</v>
      </c>
      <c r="E439" s="50"/>
      <c r="F439" s="67"/>
      <c r="G439" s="65">
        <f>G438</f>
        <v>5000</v>
      </c>
      <c r="H439" s="65">
        <f t="shared" si="185"/>
        <v>5000</v>
      </c>
      <c r="I439" s="65">
        <f t="shared" si="185"/>
        <v>3500</v>
      </c>
      <c r="J439" s="119">
        <f t="shared" si="172"/>
        <v>0.7</v>
      </c>
    </row>
    <row r="440" spans="1:12" x14ac:dyDescent="0.2">
      <c r="A440" s="199"/>
      <c r="B440" s="199"/>
      <c r="C440" s="199"/>
      <c r="D440" s="108"/>
      <c r="E440" s="73"/>
      <c r="F440" s="109"/>
      <c r="G440" s="110"/>
      <c r="H440" s="110"/>
      <c r="I440" s="110"/>
      <c r="J440" s="125"/>
    </row>
    <row r="441" spans="1:12" ht="15" customHeight="1" x14ac:dyDescent="0.2">
      <c r="A441" s="199" t="s">
        <v>152</v>
      </c>
      <c r="B441" s="199"/>
      <c r="C441" s="199"/>
      <c r="D441" s="108"/>
      <c r="E441" s="73"/>
      <c r="F441" s="109"/>
      <c r="G441" s="110"/>
      <c r="H441" s="201" t="s">
        <v>154</v>
      </c>
      <c r="I441" s="201"/>
      <c r="J441" s="201"/>
    </row>
    <row r="442" spans="1:12" x14ac:dyDescent="0.2">
      <c r="A442" s="199" t="s">
        <v>153</v>
      </c>
      <c r="B442" s="199"/>
      <c r="C442" s="199"/>
      <c r="D442" s="111"/>
      <c r="E442" s="73"/>
      <c r="F442" s="109"/>
      <c r="G442" s="110"/>
      <c r="H442" s="201" t="s">
        <v>296</v>
      </c>
      <c r="I442" s="201"/>
      <c r="J442" s="201"/>
    </row>
    <row r="443" spans="1:12" x14ac:dyDescent="0.2">
      <c r="A443" s="199"/>
      <c r="B443" s="199"/>
      <c r="C443" s="199"/>
      <c r="D443" s="107"/>
      <c r="E443" s="73"/>
      <c r="F443" s="109"/>
      <c r="G443" s="110"/>
      <c r="H443" s="110"/>
      <c r="I443" s="110"/>
      <c r="J443" s="126"/>
    </row>
    <row r="444" spans="1:12" x14ac:dyDescent="0.2">
      <c r="A444" s="198"/>
      <c r="B444" s="198"/>
      <c r="C444" s="198"/>
      <c r="D444" s="107"/>
      <c r="E444" s="73"/>
      <c r="F444" s="109"/>
      <c r="G444" s="110"/>
      <c r="H444" s="110"/>
      <c r="I444" s="110"/>
      <c r="J444" s="126"/>
      <c r="L444" s="110"/>
    </row>
    <row r="445" spans="1:12" x14ac:dyDescent="0.2">
      <c r="A445" s="200"/>
      <c r="B445" s="200"/>
      <c r="C445" s="200"/>
      <c r="D445" s="111"/>
      <c r="E445" s="73"/>
      <c r="F445" s="109"/>
      <c r="H445" s="110"/>
      <c r="I445" s="110"/>
      <c r="J445" s="126"/>
    </row>
    <row r="446" spans="1:12" x14ac:dyDescent="0.2">
      <c r="A446" s="199"/>
      <c r="B446" s="199"/>
      <c r="C446" s="199"/>
      <c r="D446" s="107"/>
      <c r="E446" s="73"/>
      <c r="F446" s="109"/>
      <c r="G446" s="110"/>
      <c r="H446" s="110"/>
      <c r="I446" s="110"/>
      <c r="J446" s="126"/>
    </row>
    <row r="447" spans="1:12" x14ac:dyDescent="0.2">
      <c r="A447" s="198"/>
      <c r="B447" s="198"/>
      <c r="C447" s="198"/>
      <c r="D447" s="107"/>
      <c r="E447" s="73"/>
      <c r="F447" s="109"/>
      <c r="G447" s="110"/>
      <c r="H447" s="110"/>
      <c r="I447" s="110"/>
      <c r="J447" s="126"/>
    </row>
  </sheetData>
  <sheetProtection algorithmName="SHA-512" hashValue="QKWw8VfooLrg1WazumxPTrs+ivqRAbM1k+FkUrLbWNX3Dy1OwD0YtaQTnbKNcwcDvbr9gRfTj572CyS5R4igYA==" saltValue="812dDZbWptEtvYiajgLEtg==" spinCount="100000" sheet="1" formatCells="0" formatColumns="0" formatRows="0" insertColumns="0" insertRows="0" insertHyperlinks="0" deleteColumns="0" deleteRows="0" sort="0" autoFilter="0" pivotTables="0"/>
  <mergeCells count="447">
    <mergeCell ref="A271:C271"/>
    <mergeCell ref="A272:C272"/>
    <mergeCell ref="A340:C340"/>
    <mergeCell ref="A341:C341"/>
    <mergeCell ref="A342:C342"/>
    <mergeCell ref="A343:C343"/>
    <mergeCell ref="A355:C355"/>
    <mergeCell ref="A356:C356"/>
    <mergeCell ref="A188:C188"/>
    <mergeCell ref="A189:C189"/>
    <mergeCell ref="A190:C190"/>
    <mergeCell ref="A191:C191"/>
    <mergeCell ref="A350:C350"/>
    <mergeCell ref="A351:C351"/>
    <mergeCell ref="A352:C352"/>
    <mergeCell ref="A353:C353"/>
    <mergeCell ref="A354:C354"/>
    <mergeCell ref="A315:C315"/>
    <mergeCell ref="A317:C317"/>
    <mergeCell ref="A318:C318"/>
    <mergeCell ref="A319:C319"/>
    <mergeCell ref="A308:C308"/>
    <mergeCell ref="A301:C301"/>
    <mergeCell ref="A266:C266"/>
    <mergeCell ref="A267:C267"/>
    <mergeCell ref="A268:C268"/>
    <mergeCell ref="A71:C71"/>
    <mergeCell ref="A99:C99"/>
    <mergeCell ref="A100:C100"/>
    <mergeCell ref="A95:C95"/>
    <mergeCell ref="A96:C96"/>
    <mergeCell ref="A89:C89"/>
    <mergeCell ref="A90:C90"/>
    <mergeCell ref="A91:C91"/>
    <mergeCell ref="A92:C92"/>
    <mergeCell ref="A76:C76"/>
    <mergeCell ref="A77:C77"/>
    <mergeCell ref="A78:C78"/>
    <mergeCell ref="A79:C79"/>
    <mergeCell ref="A88:C88"/>
    <mergeCell ref="A83:C83"/>
    <mergeCell ref="A93:C93"/>
    <mergeCell ref="A84:C84"/>
    <mergeCell ref="A85:C85"/>
    <mergeCell ref="A97:C97"/>
    <mergeCell ref="A98:C98"/>
    <mergeCell ref="A81:C81"/>
    <mergeCell ref="A187:C187"/>
    <mergeCell ref="A417:C417"/>
    <mergeCell ref="H441:J441"/>
    <mergeCell ref="A415:C415"/>
    <mergeCell ref="A372:C372"/>
    <mergeCell ref="A381:C381"/>
    <mergeCell ref="A398:C398"/>
    <mergeCell ref="A399:C399"/>
    <mergeCell ref="A400:C400"/>
    <mergeCell ref="A395:C395"/>
    <mergeCell ref="A373:C373"/>
    <mergeCell ref="A385:C385"/>
    <mergeCell ref="A384:C384"/>
    <mergeCell ref="A387:C387"/>
    <mergeCell ref="A394:C394"/>
    <mergeCell ref="A408:C408"/>
    <mergeCell ref="A409:C409"/>
    <mergeCell ref="A410:C410"/>
    <mergeCell ref="A413:C413"/>
    <mergeCell ref="A414:C414"/>
    <mergeCell ref="A411:C411"/>
    <mergeCell ref="A418:C418"/>
    <mergeCell ref="A419:C419"/>
    <mergeCell ref="A420:C420"/>
    <mergeCell ref="A422:C422"/>
    <mergeCell ref="A192:C192"/>
    <mergeCell ref="A228:C228"/>
    <mergeCell ref="H442:J442"/>
    <mergeCell ref="A377:C377"/>
    <mergeCell ref="A374:C374"/>
    <mergeCell ref="A375:C375"/>
    <mergeCell ref="A376:C376"/>
    <mergeCell ref="A379:C379"/>
    <mergeCell ref="A380:C380"/>
    <mergeCell ref="A396:C396"/>
    <mergeCell ref="A397:C397"/>
    <mergeCell ref="A401:C401"/>
    <mergeCell ref="A402:C402"/>
    <mergeCell ref="A403:C403"/>
    <mergeCell ref="A404:C404"/>
    <mergeCell ref="A405:C405"/>
    <mergeCell ref="A406:C406"/>
    <mergeCell ref="A407:C407"/>
    <mergeCell ref="A412:C412"/>
    <mergeCell ref="A386:C386"/>
    <mergeCell ref="A433:C433"/>
    <mergeCell ref="A434:C434"/>
    <mergeCell ref="A435:C435"/>
    <mergeCell ref="A383:C383"/>
    <mergeCell ref="A371:C371"/>
    <mergeCell ref="A357:C357"/>
    <mergeCell ref="A366:C366"/>
    <mergeCell ref="A367:C367"/>
    <mergeCell ref="A369:C369"/>
    <mergeCell ref="A368:C368"/>
    <mergeCell ref="A363:C363"/>
    <mergeCell ref="A358:C358"/>
    <mergeCell ref="A370:C370"/>
    <mergeCell ref="A359:C359"/>
    <mergeCell ref="A360:C360"/>
    <mergeCell ref="A361:C361"/>
    <mergeCell ref="A365:C365"/>
    <mergeCell ref="A316:C316"/>
    <mergeCell ref="A364:C364"/>
    <mergeCell ref="A362:C362"/>
    <mergeCell ref="A345:C345"/>
    <mergeCell ref="A346:C346"/>
    <mergeCell ref="A348:C348"/>
    <mergeCell ref="A337:C337"/>
    <mergeCell ref="A338:C338"/>
    <mergeCell ref="A339:C339"/>
    <mergeCell ref="A349:C349"/>
    <mergeCell ref="A336:C336"/>
    <mergeCell ref="A321:C321"/>
    <mergeCell ref="A347:C347"/>
    <mergeCell ref="A320:C320"/>
    <mergeCell ref="A344:C344"/>
    <mergeCell ref="A322:C322"/>
    <mergeCell ref="A323:C323"/>
    <mergeCell ref="A324:C324"/>
    <mergeCell ref="A325:C325"/>
    <mergeCell ref="A326:C326"/>
    <mergeCell ref="A327:C327"/>
    <mergeCell ref="A328:C328"/>
    <mergeCell ref="A329:C329"/>
    <mergeCell ref="A330:C330"/>
    <mergeCell ref="A263:C263"/>
    <mergeCell ref="A235:C235"/>
    <mergeCell ref="A262:C262"/>
    <mergeCell ref="A248:C248"/>
    <mergeCell ref="A259:C259"/>
    <mergeCell ref="A274:C274"/>
    <mergeCell ref="A275:C275"/>
    <mergeCell ref="A276:C276"/>
    <mergeCell ref="A283:C283"/>
    <mergeCell ref="A280:C280"/>
    <mergeCell ref="A281:C281"/>
    <mergeCell ref="A282:C282"/>
    <mergeCell ref="A273:C273"/>
    <mergeCell ref="A238:C238"/>
    <mergeCell ref="A239:C239"/>
    <mergeCell ref="A240:C240"/>
    <mergeCell ref="A264:C264"/>
    <mergeCell ref="A261:C261"/>
    <mergeCell ref="A249:C249"/>
    <mergeCell ref="A265:C265"/>
    <mergeCell ref="A256:C256"/>
    <mergeCell ref="A244:C244"/>
    <mergeCell ref="A269:C269"/>
    <mergeCell ref="A270:C270"/>
    <mergeCell ref="A311:C311"/>
    <mergeCell ref="A312:C312"/>
    <mergeCell ref="A313:C313"/>
    <mergeCell ref="A447:C447"/>
    <mergeCell ref="A440:C440"/>
    <mergeCell ref="A441:C441"/>
    <mergeCell ref="A442:C442"/>
    <mergeCell ref="A443:C443"/>
    <mergeCell ref="A445:C445"/>
    <mergeCell ref="A446:C446"/>
    <mergeCell ref="A378:C378"/>
    <mergeCell ref="A444:C444"/>
    <mergeCell ref="A436:C436"/>
    <mergeCell ref="A437:C437"/>
    <mergeCell ref="A438:C438"/>
    <mergeCell ref="A439:C439"/>
    <mergeCell ref="A388:C388"/>
    <mergeCell ref="A389:C389"/>
    <mergeCell ref="A390:C390"/>
    <mergeCell ref="A391:C391"/>
    <mergeCell ref="A392:C392"/>
    <mergeCell ref="A393:C393"/>
    <mergeCell ref="A421:C421"/>
    <mergeCell ref="A416:C416"/>
    <mergeCell ref="A382:C382"/>
    <mergeCell ref="A67:C67"/>
    <mergeCell ref="A68:C68"/>
    <mergeCell ref="A37:C37"/>
    <mergeCell ref="A35:C35"/>
    <mergeCell ref="A62:C62"/>
    <mergeCell ref="A60:C60"/>
    <mergeCell ref="A65:C65"/>
    <mergeCell ref="A61:C61"/>
    <mergeCell ref="A58:C58"/>
    <mergeCell ref="A59:C59"/>
    <mergeCell ref="A42:C42"/>
    <mergeCell ref="A44:C44"/>
    <mergeCell ref="A45:C45"/>
    <mergeCell ref="A46:C46"/>
    <mergeCell ref="A57:C57"/>
    <mergeCell ref="A54:C54"/>
    <mergeCell ref="A55:C55"/>
    <mergeCell ref="A66:C66"/>
    <mergeCell ref="A39:C39"/>
    <mergeCell ref="A63:C63"/>
    <mergeCell ref="A47:C47"/>
    <mergeCell ref="A52:C52"/>
    <mergeCell ref="A216:C216"/>
    <mergeCell ref="A200:C200"/>
    <mergeCell ref="A221:C221"/>
    <mergeCell ref="A223:C223"/>
    <mergeCell ref="A224:C224"/>
    <mergeCell ref="A69:C69"/>
    <mergeCell ref="A70:C70"/>
    <mergeCell ref="A109:C109"/>
    <mergeCell ref="A138:C138"/>
    <mergeCell ref="A125:C125"/>
    <mergeCell ref="A169:C169"/>
    <mergeCell ref="A181:C181"/>
    <mergeCell ref="A185:C185"/>
    <mergeCell ref="A182:C182"/>
    <mergeCell ref="A143:C143"/>
    <mergeCell ref="A183:C183"/>
    <mergeCell ref="A184:C184"/>
    <mergeCell ref="A171:C171"/>
    <mergeCell ref="A94:C94"/>
    <mergeCell ref="A87:C87"/>
    <mergeCell ref="A80:C80"/>
    <mergeCell ref="A172:C172"/>
    <mergeCell ref="A173:C173"/>
    <mergeCell ref="A177:C177"/>
    <mergeCell ref="A142:C142"/>
    <mergeCell ref="A236:C236"/>
    <mergeCell ref="A237:C237"/>
    <mergeCell ref="A201:C201"/>
    <mergeCell ref="A205:C205"/>
    <mergeCell ref="A206:C206"/>
    <mergeCell ref="A207:C207"/>
    <mergeCell ref="A208:C208"/>
    <mergeCell ref="A209:C209"/>
    <mergeCell ref="A210:C210"/>
    <mergeCell ref="A214:C214"/>
    <mergeCell ref="A212:C212"/>
    <mergeCell ref="A211:C211"/>
    <mergeCell ref="A220:C220"/>
    <mergeCell ref="A222:C222"/>
    <mergeCell ref="A213:C213"/>
    <mergeCell ref="A202:C202"/>
    <mergeCell ref="A217:C217"/>
    <mergeCell ref="A218:C218"/>
    <mergeCell ref="A219:C219"/>
    <mergeCell ref="A53:C53"/>
    <mergeCell ref="A56:C56"/>
    <mergeCell ref="A64:C64"/>
    <mergeCell ref="A40:C40"/>
    <mergeCell ref="A101:C101"/>
    <mergeCell ref="A105:C105"/>
    <mergeCell ref="A305:C305"/>
    <mergeCell ref="A307:C307"/>
    <mergeCell ref="A300:C300"/>
    <mergeCell ref="A302:C302"/>
    <mergeCell ref="A303:C303"/>
    <mergeCell ref="A304:C304"/>
    <mergeCell ref="A215:C215"/>
    <mergeCell ref="A225:C225"/>
    <mergeCell ref="A241:C241"/>
    <mergeCell ref="A226:C226"/>
    <mergeCell ref="A260:C260"/>
    <mergeCell ref="A299:C299"/>
    <mergeCell ref="A246:C246"/>
    <mergeCell ref="A247:C247"/>
    <mergeCell ref="A242:C242"/>
    <mergeCell ref="A243:C243"/>
    <mergeCell ref="A229:C229"/>
    <mergeCell ref="A230:C230"/>
    <mergeCell ref="A1:J1"/>
    <mergeCell ref="A3:J3"/>
    <mergeCell ref="A5:C5"/>
    <mergeCell ref="A10:C10"/>
    <mergeCell ref="A11:C11"/>
    <mergeCell ref="A48:C48"/>
    <mergeCell ref="A49:C49"/>
    <mergeCell ref="A50:C50"/>
    <mergeCell ref="A51:C51"/>
    <mergeCell ref="A6:C6"/>
    <mergeCell ref="A7:C7"/>
    <mergeCell ref="A8:C8"/>
    <mergeCell ref="A9:C9"/>
    <mergeCell ref="A21:C21"/>
    <mergeCell ref="A22:C22"/>
    <mergeCell ref="A23:C23"/>
    <mergeCell ref="A24:C24"/>
    <mergeCell ref="A41:C41"/>
    <mergeCell ref="A43:C43"/>
    <mergeCell ref="A12:C12"/>
    <mergeCell ref="A31:C31"/>
    <mergeCell ref="A32:C32"/>
    <mergeCell ref="A36:C36"/>
    <mergeCell ref="A33:C33"/>
    <mergeCell ref="A168:C168"/>
    <mergeCell ref="A145:C145"/>
    <mergeCell ref="A146:C146"/>
    <mergeCell ref="A147:C147"/>
    <mergeCell ref="A148:C148"/>
    <mergeCell ref="A149:C149"/>
    <mergeCell ref="A150:C150"/>
    <mergeCell ref="A151:C151"/>
    <mergeCell ref="A162:C162"/>
    <mergeCell ref="A163:C163"/>
    <mergeCell ref="A164:C164"/>
    <mergeCell ref="A165:C165"/>
    <mergeCell ref="A153:C153"/>
    <mergeCell ref="A154:C154"/>
    <mergeCell ref="A155:C155"/>
    <mergeCell ref="A156:C156"/>
    <mergeCell ref="A157:C157"/>
    <mergeCell ref="A158:C158"/>
    <mergeCell ref="A159:C159"/>
    <mergeCell ref="A160:C160"/>
    <mergeCell ref="A161:C161"/>
    <mergeCell ref="A82:C82"/>
    <mergeCell ref="A203:C203"/>
    <mergeCell ref="A204:C204"/>
    <mergeCell ref="A174:C174"/>
    <mergeCell ref="A175:C175"/>
    <mergeCell ref="A176:C176"/>
    <mergeCell ref="A72:C72"/>
    <mergeCell ref="A73:C73"/>
    <mergeCell ref="A74:C74"/>
    <mergeCell ref="A75:C75"/>
    <mergeCell ref="A178:C178"/>
    <mergeCell ref="A106:C106"/>
    <mergeCell ref="A107:C107"/>
    <mergeCell ref="A86:C86"/>
    <mergeCell ref="A132:C132"/>
    <mergeCell ref="A135:C135"/>
    <mergeCell ref="A121:C121"/>
    <mergeCell ref="A122:C122"/>
    <mergeCell ref="A124:C124"/>
    <mergeCell ref="A130:C130"/>
    <mergeCell ref="A134:C134"/>
    <mergeCell ref="A137:C137"/>
    <mergeCell ref="A126:C126"/>
    <mergeCell ref="A127:C127"/>
    <mergeCell ref="A38:C38"/>
    <mergeCell ref="A15:C15"/>
    <mergeCell ref="A16:C16"/>
    <mergeCell ref="A20:C20"/>
    <mergeCell ref="A28:C28"/>
    <mergeCell ref="A29:C29"/>
    <mergeCell ref="A30:C30"/>
    <mergeCell ref="A25:C25"/>
    <mergeCell ref="A13:C13"/>
    <mergeCell ref="A14:C14"/>
    <mergeCell ref="A17:C17"/>
    <mergeCell ref="A34:C34"/>
    <mergeCell ref="A26:C26"/>
    <mergeCell ref="A27:C27"/>
    <mergeCell ref="A18:C18"/>
    <mergeCell ref="A19:C19"/>
    <mergeCell ref="A102:C102"/>
    <mergeCell ref="A103:C103"/>
    <mergeCell ref="A104:C104"/>
    <mergeCell ref="A110:C110"/>
    <mergeCell ref="A108:C108"/>
    <mergeCell ref="A119:C119"/>
    <mergeCell ref="A128:C128"/>
    <mergeCell ref="A129:C129"/>
    <mergeCell ref="A131:C131"/>
    <mergeCell ref="A115:C115"/>
    <mergeCell ref="A116:C116"/>
    <mergeCell ref="A117:C117"/>
    <mergeCell ref="A118:C118"/>
    <mergeCell ref="A111:C111"/>
    <mergeCell ref="A120:C120"/>
    <mergeCell ref="A112:C112"/>
    <mergeCell ref="A113:C113"/>
    <mergeCell ref="A114:C114"/>
    <mergeCell ref="A425:C425"/>
    <mergeCell ref="A227:C227"/>
    <mergeCell ref="A231:C231"/>
    <mergeCell ref="A232:C232"/>
    <mergeCell ref="A233:C233"/>
    <mergeCell ref="A234:C234"/>
    <mergeCell ref="A250:C250"/>
    <mergeCell ref="A251:C251"/>
    <mergeCell ref="A252:C252"/>
    <mergeCell ref="A253:C253"/>
    <mergeCell ref="A257:C257"/>
    <mergeCell ref="A258:C258"/>
    <mergeCell ref="A254:C254"/>
    <mergeCell ref="A255:C255"/>
    <mergeCell ref="A277:C277"/>
    <mergeCell ref="A278:C278"/>
    <mergeCell ref="A310:C310"/>
    <mergeCell ref="A245:C245"/>
    <mergeCell ref="A306:C306"/>
    <mergeCell ref="A295:C295"/>
    <mergeCell ref="A296:C296"/>
    <mergeCell ref="A290:C290"/>
    <mergeCell ref="A285:C285"/>
    <mergeCell ref="A279:C279"/>
    <mergeCell ref="A286:C286"/>
    <mergeCell ref="A139:C139"/>
    <mergeCell ref="A140:C140"/>
    <mergeCell ref="A141:C141"/>
    <mergeCell ref="A136:C136"/>
    <mergeCell ref="A123:C123"/>
    <mergeCell ref="A152:C152"/>
    <mergeCell ref="A423:C423"/>
    <mergeCell ref="A424:C424"/>
    <mergeCell ref="A133:C133"/>
    <mergeCell ref="A179:C179"/>
    <mergeCell ref="A180:C180"/>
    <mergeCell ref="A196:C196"/>
    <mergeCell ref="A197:C197"/>
    <mergeCell ref="A198:C198"/>
    <mergeCell ref="A199:C199"/>
    <mergeCell ref="A170:C170"/>
    <mergeCell ref="A193:C193"/>
    <mergeCell ref="A194:C194"/>
    <mergeCell ref="A195:C195"/>
    <mergeCell ref="A144:C144"/>
    <mergeCell ref="A166:C166"/>
    <mergeCell ref="A186:C186"/>
    <mergeCell ref="A167:C167"/>
    <mergeCell ref="A309:C309"/>
    <mergeCell ref="A429:C429"/>
    <mergeCell ref="A430:C430"/>
    <mergeCell ref="A432:C432"/>
    <mergeCell ref="A426:C426"/>
    <mergeCell ref="A427:C427"/>
    <mergeCell ref="A428:C428"/>
    <mergeCell ref="A431:C431"/>
    <mergeCell ref="A284:C284"/>
    <mergeCell ref="A298:C298"/>
    <mergeCell ref="A314:C314"/>
    <mergeCell ref="A331:C331"/>
    <mergeCell ref="A332:C332"/>
    <mergeCell ref="A333:C333"/>
    <mergeCell ref="A334:C334"/>
    <mergeCell ref="A335:C335"/>
    <mergeCell ref="A292:C292"/>
    <mergeCell ref="A293:C293"/>
    <mergeCell ref="A294:C294"/>
    <mergeCell ref="A288:C288"/>
    <mergeCell ref="A289:C289"/>
    <mergeCell ref="A297:C297"/>
    <mergeCell ref="A287:C287"/>
    <mergeCell ref="A291:C291"/>
  </mergeCells>
  <printOptions horizontalCentered="1"/>
  <pageMargins left="0.70866141732283472" right="0.70866141732283472" top="0.74803149606299213" bottom="0.74803149606299213" header="0.31496062992125984" footer="0.31496062992125984"/>
  <pageSetup paperSize="9" scale="60" firstPageNumber="5" orientation="landscape" useFirstPageNumber="1" r:id="rId1"/>
  <rowBreaks count="3" manualBreakCount="3">
    <brk id="55" max="12" man="1"/>
    <brk id="136" max="12" man="1"/>
    <brk id="244" max="12"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SAŽETAK</vt:lpstr>
      <vt:lpstr>Prihodi i rashodi po izvorima</vt:lpstr>
      <vt:lpstr> Račun prihoda i rashoda</vt:lpstr>
      <vt:lpstr>Račun financiranja</vt:lpstr>
      <vt:lpstr>Račun financiranja po izvorima</vt:lpstr>
      <vt:lpstr>Rashodi prema funkcijskoj kl</vt:lpstr>
      <vt:lpstr>POSEBNI DIO</vt:lpstr>
      <vt:lpstr>'POSEBNI DIO'!Print_Area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Lacković</dc:creator>
  <cp:lastModifiedBy>josip.stojic33@gmail.com</cp:lastModifiedBy>
  <cp:lastPrinted>2025-06-15T12:38:22Z</cp:lastPrinted>
  <dcterms:created xsi:type="dcterms:W3CDTF">2022-08-12T12:51:27Z</dcterms:created>
  <dcterms:modified xsi:type="dcterms:W3CDTF">2026-06-01T20:29:52Z</dcterms:modified>
</cp:coreProperties>
</file>